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88271383\Downloads\"/>
    </mc:Choice>
  </mc:AlternateContent>
  <bookViews>
    <workbookView xWindow="0" yWindow="0" windowWidth="24000" windowHeight="9135"/>
  </bookViews>
  <sheets>
    <sheet name="Contratos ADELI 2018" sheetId="4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4" l="1"/>
  <c r="K30" i="4"/>
  <c r="K31" i="4"/>
  <c r="K32" i="4"/>
  <c r="K27" i="4"/>
  <c r="K25" i="4"/>
  <c r="K24" i="4"/>
  <c r="L35" i="4"/>
  <c r="L37" i="4"/>
  <c r="K15" i="4"/>
  <c r="K10" i="4"/>
  <c r="L23" i="4"/>
  <c r="J23" i="4"/>
  <c r="K23" i="4"/>
  <c r="K22" i="4"/>
  <c r="K21" i="4"/>
  <c r="K20" i="4"/>
  <c r="K19" i="4"/>
  <c r="K18" i="4"/>
  <c r="K17" i="4"/>
  <c r="K16" i="4"/>
  <c r="K14" i="4"/>
  <c r="K13" i="4"/>
  <c r="K12" i="4"/>
  <c r="K11" i="4"/>
  <c r="K9" i="4"/>
  <c r="K8" i="4"/>
  <c r="K7" i="4"/>
  <c r="K6" i="4"/>
  <c r="K5" i="4"/>
  <c r="K4" i="4"/>
  <c r="K3" i="4"/>
  <c r="L36" i="4"/>
  <c r="K34" i="4"/>
  <c r="K33" i="4"/>
  <c r="L19" i="4"/>
  <c r="L16" i="4"/>
  <c r="L34" i="4"/>
  <c r="L33" i="4"/>
  <c r="L32" i="4"/>
  <c r="L31" i="4"/>
  <c r="L30" i="4"/>
  <c r="L29" i="4"/>
  <c r="L28" i="4"/>
  <c r="L27" i="4"/>
  <c r="L26" i="4"/>
  <c r="L25" i="4"/>
  <c r="L24" i="4"/>
  <c r="L5" i="4"/>
  <c r="L6" i="4"/>
  <c r="L4" i="4"/>
  <c r="L3" i="4"/>
  <c r="L22" i="4"/>
  <c r="L21" i="4"/>
  <c r="L20" i="4"/>
  <c r="L18" i="4"/>
  <c r="L17" i="4"/>
  <c r="L15" i="4"/>
  <c r="L14" i="4"/>
  <c r="L13" i="4"/>
  <c r="L12" i="4"/>
  <c r="L11" i="4"/>
  <c r="L10" i="4"/>
  <c r="L9" i="4"/>
  <c r="L8" i="4"/>
  <c r="L7" i="4"/>
</calcChain>
</file>

<file path=xl/sharedStrings.xml><?xml version="1.0" encoding="utf-8"?>
<sst xmlns="http://schemas.openxmlformats.org/spreadsheetml/2006/main" count="236" uniqueCount="141">
  <si>
    <t>Objeto</t>
  </si>
  <si>
    <t>NIT</t>
  </si>
  <si>
    <t>Contratista</t>
  </si>
  <si>
    <t>Adición</t>
  </si>
  <si>
    <t>Vlr Pagado</t>
  </si>
  <si>
    <t>Rubro</t>
  </si>
  <si>
    <t>Nº</t>
  </si>
  <si>
    <t>Acta
Liquidacion</t>
  </si>
  <si>
    <t>Supervisor</t>
  </si>
  <si>
    <t>MARIBEL ZAPATA PEREZ</t>
  </si>
  <si>
    <t>ANDRES EDUARDO LONDOÑO SALDARRIAGA</t>
  </si>
  <si>
    <t>JHON FREDY ZEHARA VALVERDE</t>
  </si>
  <si>
    <t>LINA MARIA ORTIZ ARENAS</t>
  </si>
  <si>
    <t>DIEGO ALEXANDER YEPES OCAMPO</t>
  </si>
  <si>
    <t xml:space="preserve">DAIRO ALEJANDRO URIBE BLANDON </t>
  </si>
  <si>
    <t>RUBEN DARIO GOMEZ QUINTERO</t>
  </si>
  <si>
    <t>JAIME ALBERTO BAENA TABORDA</t>
  </si>
  <si>
    <t xml:space="preserve">GUSTAVO ADOLFO ORTIZ MONTOYA </t>
  </si>
  <si>
    <t xml:space="preserve">HILDA MARIA OSSA CARMONA </t>
  </si>
  <si>
    <t xml:space="preserve">FLOR ALICIA JARAMILLO BEDOYA </t>
  </si>
  <si>
    <t>JENNY PAOLA GARCIA MELO</t>
  </si>
  <si>
    <t>LUIS FERNANDO LOPEZ BOLIVAR</t>
  </si>
  <si>
    <t>JUAN JOSE ESCOBAR</t>
  </si>
  <si>
    <t>JUAN ESTEBAN URAN CUARTAS</t>
  </si>
  <si>
    <t>JAIRO DE JESUS QUINTANA ARANGO</t>
  </si>
  <si>
    <t>MARIA ELSI DUQUE JIMENEZ</t>
  </si>
  <si>
    <t xml:space="preserve">CARLOS EDUARDO LONDOÑO </t>
  </si>
  <si>
    <t>JUAN PABLO MEJIA VASCO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</si>
  <si>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</si>
  <si>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</si>
  <si>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</si>
  <si>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</si>
  <si>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</si>
  <si>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</si>
  <si>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</si>
  <si>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</si>
  <si>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</si>
  <si>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</si>
  <si>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</si>
  <si>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</si>
  <si>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</si>
  <si>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</si>
  <si>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</si>
  <si>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</si>
  <si>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</si>
  <si>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</si>
  <si>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</si>
  <si>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</si>
  <si>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</si>
  <si>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</si>
  <si>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</si>
  <si>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</si>
  <si>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</si>
  <si>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</si>
  <si>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</si>
  <si>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</si>
  <si>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</si>
  <si>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</si>
  <si>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</si>
  <si>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</si>
  <si>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</si>
  <si>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</si>
  <si>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</si>
  <si>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 xml:space="preserve">GABRIEL VALENCIA RENGIFO  </t>
  </si>
  <si>
    <t xml:space="preserve">JORGE ALBERTO ZAPATA ZULETA </t>
  </si>
  <si>
    <t xml:space="preserve">EDWIN DE JESÚS LÓPEZ ALZATE   </t>
  </si>
  <si>
    <t xml:space="preserve">CARLOS ALDWVER LÓPEZ JIMÉNEZ  </t>
  </si>
  <si>
    <t>NATALIA ALVAREZ GRISALES</t>
  </si>
  <si>
    <t>PRESTACIÓN DE SERVICIOS PROFESIONALES PARA BRINDAR APOYO TÉCNICO Y JURÍDICO EN LA IMPLEMENTACIÓN DE PROYECTOS QUE ADELANTA LA AGENCIA DE DESARROLLO LOCAL DE ITAGÜÍ-ADELI.</t>
  </si>
  <si>
    <t>DORA ISABEL VELEZ BETANCUR</t>
  </si>
  <si>
    <t>PRESTACION DE SERVICIOS PARA APOYAR Y FORTALECER EL SISTEMA DE CONTROL INTERNO DE LA AGENCIA DE DASARROLLO LOCAL DE I ITAGÜÍ-ADELI.</t>
  </si>
  <si>
    <t>PRESTACIÓN DE SERVICIOS DE APOYO A LA GESTIÓN PARA COORDINAR ACCIONES CONJUNTAS CON GESTORES Y VIGÍAS PEDAGÓGICOS PARA EL PROYECTO DE EDUCACIÓN Y CULTURA CIUDADANA IMPLEMENTADO EN EL MUNICIPIO DE ITAGÜÍ.</t>
  </si>
  <si>
    <t>98,595,274</t>
  </si>
  <si>
    <t>WILFRAN DE JESUS LÓPEZ IDARRAGA</t>
  </si>
  <si>
    <t>EMPRESTUR S.A.</t>
  </si>
  <si>
    <t>811.030.670-5</t>
  </si>
  <si>
    <t xml:space="preserve">PRESTACIÓN DE SERVICIOS DE TRANSPORTE TERRESTRE PARA EL PROYECTO DE EDUCACIÓN Y CULTURA CIUDADANA IMPLEMENTADO EN EL MUNICIPIO DE ITAGÜÍ. </t>
  </si>
  <si>
    <t>PRESTACIÓN DE SERVICIOS PARA LA ACTUALIZACIÓN, SOPORTE Y MANTENIMIENTO DEL SOFTWARE ADMINISTRATIVO Y FINANCIERO DE LA AGENCIA DE DESARROLLO LOCAL DE ITAGÜÍ- ADELI.</t>
  </si>
  <si>
    <t>811.042.864-9</t>
  </si>
  <si>
    <t xml:space="preserve">SINAP LTDA  </t>
  </si>
  <si>
    <t xml:space="preserve">JOHANNA ANDREA PONCE CHONER </t>
  </si>
  <si>
    <t>ANGELAVILLADA URIBE</t>
  </si>
  <si>
    <t>900.024.793-0</t>
  </si>
  <si>
    <t>COPYPAISA LTDA.</t>
  </si>
  <si>
    <t>SUMINISTRO DE ELEMENTOS DE PAPELERÍA, INSUMOS DE OFICINA Y TÓNER NECESARIOS PARA LA EJECUCIÓN DE LAS ACTIVIDADES ADMINISTRATIVAS DE LA AGENCIA DE DESARROLLO LOCAL DE ITAGÜÍ – ADELÍ.</t>
  </si>
  <si>
    <t>PRESTACIÓN DE SERVICIOS PROFESIONALES PARA AVANZAR EN LA IMPLEMENTACIÓN DE LA POLÍTICA DE GOBIERNO DIGITAL EN LA AGENCIA DE DESARROLLO LOCAL DE ITAGÜÍ-ADELI.</t>
  </si>
  <si>
    <t>PRESTACIÓN DE SERVICIOS DE APOYO A LA GESTIÓN PARA EL DESARROLLO DE ACTIVIDADES OPERATIVAS NECESARIAS PARA LA EJECUCIÓN DEL COMPONENTE LOGÍSTICO DEL PROYECTO DE EDUCACIÓN Y CULTURA CIUDADANA IMPLEMENTADO EN EL MUNICIPIO DE ITAGUI.</t>
  </si>
  <si>
    <t>901.025.073-4</t>
  </si>
  <si>
    <t>GO SOLUTION GROUP S.A.S</t>
  </si>
  <si>
    <t>RUBEN DARIO VANEGAS CARDONA</t>
  </si>
  <si>
    <t xml:space="preserve">DIANA CAROLINA HERNANDEZ RESTREPO </t>
  </si>
  <si>
    <t xml:space="preserve">JOSE FERNANDO ZAPATA GUTIERREZ </t>
  </si>
  <si>
    <t>PRESTACIÓN DE SERVICIOS PROFESIONALES PARA APOYAR EL PROCESO CONTABLE DE LA AGENCIA DE DESARROLLO LOCAL DE ITAGUI- ADELI.</t>
  </si>
  <si>
    <t>PRESTACIÓN DE SERVICIOS PROFESIONALES DE UN COMUNICADOR SOCIAL PARA EL PROYECTO DE EDUCACIÓN Y CULTURA CIUDADANA IMPLEMENTADO EN EL MUNICIPIO DE ITAGÜÍ, Y QUE APOYE A LA AGENCIA DE DESARROLLO LOCAL DE ITAGÜÍ – ADELI EN TODO LO RELACIONADO CON LAS COMUNICACIONES.</t>
  </si>
  <si>
    <t>PRESTACIÓN DE SERVICIOS DE APOYO A LA GESTIÓN COMO COORDINADORA ADMINISTRATIVA PARA EL PROYECTO DE EDUCACIÓN Y CULTURA CIUDADANA IMPLEMENTADO EN EL MUNICIPIO DE ITAGÜÍ.</t>
  </si>
  <si>
    <t>PRESTACIÓN DE SERVICIOS PROFESIONALES PARA BRINDAR APOYO TÉCNICO Y JURÍDICO EN LA IMPLEMENTACIÓN DE PROYECTOS QUE ADELANTA LA AGENCIA DE DESARROLLO LOCAL DE ITAGÜÍ- ADELI.</t>
  </si>
  <si>
    <t xml:space="preserve">JUAN ESTEBAN ALCALA JIMENEZ </t>
  </si>
  <si>
    <t>PRESTACIÓN DE SERVICIOS DE APOYO A LA GESTIÓN EN ACTIVIDADES COMO VIGÍA PEDAGÓGICO PARA EL PROYECTO DE EDUCACIÓN Y CULTURA CIUDADANA IMPLEMENTADO EN EL MUNICIPIO DE ITAGÜÍ</t>
  </si>
  <si>
    <t xml:space="preserve">ALEXANDER BLANDON ORTIZ </t>
  </si>
  <si>
    <t>SELECCIONAR UN OPERADOR DE TRANSPORTE QUE PRESTE LOS SERVICIOS DE GRÚA, NECESARIOS PARA EL TRASLADO DE VEHÍCULOS INVOLUCRADOS EN INFRACCIONES DE TRÁNSITO, QUE DEBAN SER CONDUCIDOS A LAS INSTALACIONES DESTINADAS PARA SU INMOVILIZACIÓN POR LA SECRETARÍA DE MOVILIDAD DEL MUNICIPIO DE ITAGÜÍ.</t>
  </si>
  <si>
    <t>901.026.756-0</t>
  </si>
  <si>
    <t xml:space="preserve">OLCIO S.A.S  </t>
  </si>
  <si>
    <t>Suscripción</t>
  </si>
  <si>
    <t xml:space="preserve"> </t>
  </si>
  <si>
    <t xml:space="preserve">Contrato 15/01/2018
Ac. Inicio 15/01/2018
</t>
  </si>
  <si>
    <t xml:space="preserve">Contrato 17/01/2018
Ac. Inicio 18/01/2018
</t>
  </si>
  <si>
    <t>Contrato 15/01/2018
Ac. Inicio 15/01/2018</t>
  </si>
  <si>
    <t>Contrato 19/01/2018
Ac. Inicio 22/01/2018</t>
  </si>
  <si>
    <t xml:space="preserve">Contrato 22/01/2018
Ac. Inicio 22/01/2018
</t>
  </si>
  <si>
    <t>Contrato 19/01/2018
Ac. Inicio 24/01/2018</t>
  </si>
  <si>
    <t xml:space="preserve">Contrato 24/01/2018
Ac. Inicio 25/01/2018
</t>
  </si>
  <si>
    <t>Contrato 23/01/2018
Ac. Inicio 24/01/2018</t>
  </si>
  <si>
    <t xml:space="preserve">Contrato 25/01/2018
Ac. Inicio 25/01/2018
</t>
  </si>
  <si>
    <t>Contrato 24/01/2018
Ac. Inicio 26/01/2018</t>
  </si>
  <si>
    <t xml:space="preserve">Contrato 26/01/2018
Ac. Inicio 26/01/2018
</t>
  </si>
  <si>
    <t>Contrato 26/01/2018
Ac. Inicio 26/01/2018</t>
  </si>
  <si>
    <t>Contrato 25/01/2018
Ac. Inicio 26/01/2018</t>
  </si>
  <si>
    <t>Contrato 26/01/2018
Ac. Inicio 29/01/2018</t>
  </si>
  <si>
    <t xml:space="preserve">Contrato 26/01/2018
Ac. Inicio 29/01/2018
</t>
  </si>
  <si>
    <t>Contrato 21/02/2018
Ac. Inicio 23/02/2018</t>
  </si>
  <si>
    <t>CONSULTOR PARA LA ELABORACIÓN DE ESTUDIOS Y DISEÑOS PARA EL CENTRO DE DESARROLLO CULTURAL Y AMBIENTAL EL CARIBE DEL MUNICIPIO DE ITAGÜÍ</t>
  </si>
  <si>
    <t>900.824.744-2</t>
  </si>
  <si>
    <t>OSP ÁREA S.A.S.</t>
  </si>
  <si>
    <t>Contrato 02/04/2018
Ac. Inicio 06/04/2018</t>
  </si>
  <si>
    <t>Contrato 05/04/2018
Ac. Inicio 09/04/2018</t>
  </si>
  <si>
    <t>LLEVAR A CABO LA GESTION SOCIAL Y PREDIAL NECESARIA PARA EL INTERCAMBIO VIAL INDUAMERICA DE LA CARRERA 50 A CON CALLE 36 Y 37 B EN EL MUNICIPIO DE ITAGÜÍ.</t>
  </si>
  <si>
    <t>900.134.185-4</t>
  </si>
  <si>
    <t>SISTEMAS INFORMACION Y GEOGRAFIA SAS</t>
  </si>
  <si>
    <t>Contrato 06/04/2018
Ac. Inicio 06/04/2018</t>
  </si>
  <si>
    <t>Contrato 10/04/2018
Ac. Inicio 10/04/2018</t>
  </si>
  <si>
    <t>Fecha 
Inicio</t>
  </si>
  <si>
    <t xml:space="preserve">Fecha
 Term </t>
  </si>
  <si>
    <t>Valor
Inicial</t>
  </si>
  <si>
    <t>Vlr 
Por Pagar</t>
  </si>
  <si>
    <t xml:space="preserve"># Contrato </t>
  </si>
  <si>
    <r>
      <t>DIEGO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ALBERTO 
BUSTAMANTE GÓMEZ  </t>
    </r>
  </si>
  <si>
    <t>31/03/2018
06/06/2018</t>
  </si>
  <si>
    <t>ANGELA VILLADA URIBE</t>
  </si>
  <si>
    <t>Contrato 15/01/2018
Ac. Inicio 15/01/2018
Acta suspensión 06/04/2018
Act.Reanudacio 04/05/2018</t>
  </si>
  <si>
    <t>Contrato 17/01/2018
Ac. Inicio 18/01/2018
Acta suspensión     11/04/2018
Act.Reanudacio 04/05/2018</t>
  </si>
  <si>
    <t>Publicación
SECOP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</si>
</sst>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[$-C0A]d\-mmm\-yyyy;@"/>
    <numFmt numFmtId="166" formatCode="[$$-240A]\ #,##0"/>
    <numFmt numFmtId="168" formatCode="&quot;$&quot;#,##0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sz val="7"/>
      <name val="Calibri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3D3D3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5" fontId="7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4" fontId="6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9" fontId="4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8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11" fillId="3" borderId="1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justify" vertical="center" wrapText="1"/>
    </xf>
    <xf numFmtId="165" fontId="11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left"/>
    </xf>
    <xf numFmtId="166" fontId="11" fillId="3" borderId="2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right"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justify" vertical="center" wrapText="1"/>
    </xf>
    <xf numFmtId="3" fontId="2" fillId="0" borderId="0" xfId="0" applyNumberFormat="1" applyFont="1" applyAlignment="1">
      <alignment horizontal="left" vertical="center"/>
    </xf>
    <xf numFmtId="168" fontId="11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8" fontId="11" fillId="3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8" fontId="2" fillId="3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11" fillId="3" borderId="1" xfId="0" applyFont="1" applyFill="1" applyBorder="1"/>
    <xf numFmtId="0" fontId="2" fillId="0" borderId="5" xfId="0" applyFont="1" applyBorder="1" applyAlignment="1">
      <alignment wrapText="1"/>
    </xf>
    <xf numFmtId="0" fontId="11" fillId="3" borderId="1" xfId="0" applyFont="1" applyFill="1" applyBorder="1" applyAlignment="1">
      <alignment vertical="center"/>
    </xf>
    <xf numFmtId="0" fontId="11" fillId="3" borderId="4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3" fontId="2" fillId="0" borderId="0" xfId="0" applyNumberFormat="1" applyFont="1" applyAlignment="1">
      <alignment vertical="center"/>
    </xf>
    <xf numFmtId="168" fontId="12" fillId="0" borderId="1" xfId="1" applyNumberFormat="1" applyFont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wrapText="1"/>
    </xf>
    <xf numFmtId="0" fontId="11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showGridLines="0" tabSelected="1" topLeftCell="A37" zoomScaleNormal="100" workbookViewId="0">
      <selection activeCell="O23" sqref="O23"/>
    </sheetView>
  </sheetViews>
  <sheetFormatPr baseColWidth="10" defaultRowHeight="15" x14ac:dyDescent="0.25"/>
  <cols>
    <col min="1" max="1" width="5.42578125" customWidth="1"/>
    <col min="2" max="2" width="9.140625" customWidth="1"/>
    <col min="3" max="3" width="21.7109375" customWidth="1"/>
    <col min="4" max="4" width="11.42578125" customWidth="1"/>
    <col min="5" max="5" width="14" customWidth="1"/>
    <col min="6" max="6" width="10" customWidth="1"/>
    <col min="7" max="7" width="12.140625" customWidth="1"/>
    <col min="8" max="8" width="9.140625" customWidth="1"/>
    <col min="9" max="9" width="10.42578125" bestFit="1" customWidth="1"/>
    <col min="10" max="10" width="8.7109375" bestFit="1" customWidth="1"/>
    <col min="11" max="11" width="9.85546875" bestFit="1" customWidth="1"/>
    <col min="12" max="12" width="10.7109375" bestFit="1" customWidth="1"/>
    <col min="13" max="13" width="12.28515625" customWidth="1"/>
    <col min="14" max="14" width="10.42578125" customWidth="1"/>
    <col min="15" max="15" width="11.7109375" customWidth="1"/>
    <col min="16" max="16" width="11.85546875" customWidth="1"/>
  </cols>
  <sheetData>
    <row r="2" spans="1:17" ht="38.25" customHeight="1" x14ac:dyDescent="0.25">
      <c r="A2" s="18" t="s">
        <v>6</v>
      </c>
      <c r="B2" s="4" t="s">
        <v>134</v>
      </c>
      <c r="C2" s="18" t="s">
        <v>0</v>
      </c>
      <c r="D2" s="18" t="s">
        <v>1</v>
      </c>
      <c r="E2" s="18" t="s">
        <v>2</v>
      </c>
      <c r="F2" s="19" t="s">
        <v>130</v>
      </c>
      <c r="G2" s="18" t="s">
        <v>8</v>
      </c>
      <c r="H2" s="20" t="s">
        <v>131</v>
      </c>
      <c r="I2" s="21" t="s">
        <v>132</v>
      </c>
      <c r="J2" s="22" t="s">
        <v>3</v>
      </c>
      <c r="K2" s="21" t="s">
        <v>4</v>
      </c>
      <c r="L2" s="4" t="s">
        <v>133</v>
      </c>
      <c r="M2" s="1" t="s">
        <v>5</v>
      </c>
      <c r="N2" s="4" t="s">
        <v>7</v>
      </c>
      <c r="O2" s="4" t="s">
        <v>102</v>
      </c>
      <c r="P2" s="4" t="s">
        <v>140</v>
      </c>
    </row>
    <row r="3" spans="1:17" ht="102" x14ac:dyDescent="0.25">
      <c r="A3" s="23">
        <v>1</v>
      </c>
      <c r="B3" s="24" t="s">
        <v>28</v>
      </c>
      <c r="C3" s="25" t="s">
        <v>71</v>
      </c>
      <c r="D3" s="26">
        <v>1036632034</v>
      </c>
      <c r="E3" s="27" t="s">
        <v>10</v>
      </c>
      <c r="F3" s="28">
        <v>43115</v>
      </c>
      <c r="G3" s="29" t="s">
        <v>9</v>
      </c>
      <c r="H3" s="30">
        <v>43260</v>
      </c>
      <c r="I3" s="31">
        <v>9490000</v>
      </c>
      <c r="J3" s="32"/>
      <c r="K3" s="31">
        <f>1950000+1950000+1950000</f>
        <v>5850000</v>
      </c>
      <c r="L3" s="33">
        <f t="shared" ref="L3" si="0">I3-K3</f>
        <v>3640000</v>
      </c>
      <c r="M3" s="34">
        <v>25010101112</v>
      </c>
      <c r="N3" s="35"/>
      <c r="O3" s="36" t="s">
        <v>104</v>
      </c>
      <c r="P3" s="36" t="s">
        <v>105</v>
      </c>
    </row>
    <row r="4" spans="1:17" ht="102" x14ac:dyDescent="0.25">
      <c r="A4" s="2">
        <v>2</v>
      </c>
      <c r="B4" s="24" t="s">
        <v>29</v>
      </c>
      <c r="C4" s="25" t="s">
        <v>71</v>
      </c>
      <c r="D4" s="37">
        <v>15326397</v>
      </c>
      <c r="E4" s="27" t="s">
        <v>11</v>
      </c>
      <c r="F4" s="28">
        <v>43115</v>
      </c>
      <c r="G4" s="29" t="s">
        <v>9</v>
      </c>
      <c r="H4" s="30">
        <v>43260</v>
      </c>
      <c r="I4" s="31">
        <v>9490000</v>
      </c>
      <c r="J4" s="32"/>
      <c r="K4" s="31">
        <f>1950000+1950000+1950000</f>
        <v>5850000</v>
      </c>
      <c r="L4" s="33">
        <f>I4-K4</f>
        <v>3640000</v>
      </c>
      <c r="M4" s="34">
        <v>25010101112</v>
      </c>
      <c r="N4" s="38"/>
      <c r="O4" s="34" t="s">
        <v>106</v>
      </c>
      <c r="P4" s="36" t="s">
        <v>105</v>
      </c>
      <c r="Q4" t="s">
        <v>103</v>
      </c>
    </row>
    <row r="5" spans="1:17" ht="90.75" x14ac:dyDescent="0.25">
      <c r="A5" s="2">
        <v>3</v>
      </c>
      <c r="B5" s="24" t="s">
        <v>30</v>
      </c>
      <c r="C5" s="25" t="s">
        <v>97</v>
      </c>
      <c r="D5" s="37">
        <v>43164057</v>
      </c>
      <c r="E5" s="39" t="s">
        <v>12</v>
      </c>
      <c r="F5" s="28">
        <v>43115</v>
      </c>
      <c r="G5" s="29" t="s">
        <v>9</v>
      </c>
      <c r="H5" s="30">
        <v>43260</v>
      </c>
      <c r="I5" s="31">
        <v>7543333</v>
      </c>
      <c r="J5" s="32"/>
      <c r="K5" s="31">
        <f t="shared" ref="K5:K22" si="1">1550000+1550000+1550000</f>
        <v>4650000</v>
      </c>
      <c r="L5" s="33">
        <f t="shared" ref="L5:L6" si="2">I5-K5</f>
        <v>2893333</v>
      </c>
      <c r="M5" s="34">
        <v>25010101112</v>
      </c>
      <c r="N5" s="38"/>
      <c r="O5" s="34" t="s">
        <v>106</v>
      </c>
      <c r="P5" s="36" t="s">
        <v>105</v>
      </c>
    </row>
    <row r="6" spans="1:17" ht="90.75" x14ac:dyDescent="0.25">
      <c r="A6" s="2">
        <v>4</v>
      </c>
      <c r="B6" s="24" t="s">
        <v>31</v>
      </c>
      <c r="C6" s="25" t="s">
        <v>97</v>
      </c>
      <c r="D6" s="40">
        <v>71291387</v>
      </c>
      <c r="E6" s="29" t="s">
        <v>13</v>
      </c>
      <c r="F6" s="28">
        <v>43115</v>
      </c>
      <c r="G6" s="29" t="s">
        <v>9</v>
      </c>
      <c r="H6" s="30">
        <v>43260</v>
      </c>
      <c r="I6" s="31">
        <v>7543333</v>
      </c>
      <c r="J6" s="32"/>
      <c r="K6" s="31">
        <f t="shared" si="1"/>
        <v>4650000</v>
      </c>
      <c r="L6" s="33">
        <f t="shared" si="2"/>
        <v>2893333</v>
      </c>
      <c r="M6" s="34">
        <v>25010101112</v>
      </c>
      <c r="N6" s="38"/>
      <c r="O6" s="34" t="s">
        <v>106</v>
      </c>
      <c r="P6" s="36" t="s">
        <v>105</v>
      </c>
    </row>
    <row r="7" spans="1:17" ht="90.75" x14ac:dyDescent="0.25">
      <c r="A7" s="2">
        <v>5</v>
      </c>
      <c r="B7" s="24" t="s">
        <v>32</v>
      </c>
      <c r="C7" s="25" t="s">
        <v>97</v>
      </c>
      <c r="D7" s="37">
        <v>1036633219</v>
      </c>
      <c r="E7" s="29" t="s">
        <v>14</v>
      </c>
      <c r="F7" s="28">
        <v>43115</v>
      </c>
      <c r="G7" s="29" t="s">
        <v>9</v>
      </c>
      <c r="H7" s="30">
        <v>43260</v>
      </c>
      <c r="I7" s="31">
        <v>7543333</v>
      </c>
      <c r="J7" s="41"/>
      <c r="K7" s="31">
        <f t="shared" si="1"/>
        <v>4650000</v>
      </c>
      <c r="L7" s="33">
        <f>I7-K7</f>
        <v>2893333</v>
      </c>
      <c r="M7" s="42">
        <v>25010101112</v>
      </c>
      <c r="N7" s="43"/>
      <c r="O7" s="34" t="s">
        <v>106</v>
      </c>
      <c r="P7" s="36" t="s">
        <v>105</v>
      </c>
    </row>
    <row r="8" spans="1:17" ht="90.75" x14ac:dyDescent="0.25">
      <c r="A8" s="2">
        <v>6</v>
      </c>
      <c r="B8" s="24" t="s">
        <v>33</v>
      </c>
      <c r="C8" s="25" t="s">
        <v>97</v>
      </c>
      <c r="D8" s="40">
        <v>70507928</v>
      </c>
      <c r="E8" s="29" t="s">
        <v>15</v>
      </c>
      <c r="F8" s="28">
        <v>43115</v>
      </c>
      <c r="G8" s="29" t="s">
        <v>9</v>
      </c>
      <c r="H8" s="30">
        <v>43260</v>
      </c>
      <c r="I8" s="31">
        <v>7543333</v>
      </c>
      <c r="J8" s="41"/>
      <c r="K8" s="31">
        <f t="shared" si="1"/>
        <v>4650000</v>
      </c>
      <c r="L8" s="33">
        <f>I8-K8</f>
        <v>2893333</v>
      </c>
      <c r="M8" s="42">
        <v>25010101112</v>
      </c>
      <c r="N8" s="43"/>
      <c r="O8" s="34" t="s">
        <v>106</v>
      </c>
      <c r="P8" s="36" t="s">
        <v>105</v>
      </c>
    </row>
    <row r="9" spans="1:17" ht="90.75" x14ac:dyDescent="0.25">
      <c r="A9" s="44">
        <v>7</v>
      </c>
      <c r="B9" s="24" t="s">
        <v>34</v>
      </c>
      <c r="C9" s="25" t="s">
        <v>97</v>
      </c>
      <c r="D9" s="37">
        <v>71730568</v>
      </c>
      <c r="E9" s="29" t="s">
        <v>16</v>
      </c>
      <c r="F9" s="28">
        <v>43115</v>
      </c>
      <c r="G9" s="29" t="s">
        <v>9</v>
      </c>
      <c r="H9" s="30">
        <v>43260</v>
      </c>
      <c r="I9" s="31">
        <v>7543333</v>
      </c>
      <c r="J9" s="32"/>
      <c r="K9" s="31">
        <f t="shared" si="1"/>
        <v>4650000</v>
      </c>
      <c r="L9" s="33">
        <f>I9-K9</f>
        <v>2893333</v>
      </c>
      <c r="M9" s="42">
        <v>25010101112</v>
      </c>
      <c r="N9" s="43"/>
      <c r="O9" s="34" t="s">
        <v>106</v>
      </c>
      <c r="P9" s="36" t="s">
        <v>105</v>
      </c>
    </row>
    <row r="10" spans="1:17" ht="90.75" x14ac:dyDescent="0.25">
      <c r="A10" s="2">
        <v>8</v>
      </c>
      <c r="B10" s="24" t="s">
        <v>35</v>
      </c>
      <c r="C10" s="25" t="s">
        <v>97</v>
      </c>
      <c r="D10" s="40">
        <v>70875494</v>
      </c>
      <c r="E10" s="35" t="s">
        <v>17</v>
      </c>
      <c r="F10" s="28">
        <v>43115</v>
      </c>
      <c r="G10" s="29" t="s">
        <v>9</v>
      </c>
      <c r="H10" s="30">
        <v>43260</v>
      </c>
      <c r="I10" s="31">
        <v>7543333</v>
      </c>
      <c r="J10" s="41"/>
      <c r="K10" s="31">
        <f t="shared" si="1"/>
        <v>4650000</v>
      </c>
      <c r="L10" s="33">
        <f>I10-K10</f>
        <v>2893333</v>
      </c>
      <c r="M10" s="42">
        <v>25010101112</v>
      </c>
      <c r="N10" s="43"/>
      <c r="O10" s="34" t="s">
        <v>106</v>
      </c>
      <c r="P10" s="36" t="s">
        <v>105</v>
      </c>
    </row>
    <row r="11" spans="1:17" ht="90.75" x14ac:dyDescent="0.25">
      <c r="A11" s="2">
        <v>9</v>
      </c>
      <c r="B11" s="24" t="s">
        <v>36</v>
      </c>
      <c r="C11" s="25" t="s">
        <v>97</v>
      </c>
      <c r="D11" s="37">
        <v>43161282</v>
      </c>
      <c r="E11" s="45" t="s">
        <v>18</v>
      </c>
      <c r="F11" s="28">
        <v>43115</v>
      </c>
      <c r="G11" s="29" t="s">
        <v>9</v>
      </c>
      <c r="H11" s="30">
        <v>43260</v>
      </c>
      <c r="I11" s="31">
        <v>7543333</v>
      </c>
      <c r="J11" s="41"/>
      <c r="K11" s="31">
        <f t="shared" si="1"/>
        <v>4650000</v>
      </c>
      <c r="L11" s="33">
        <f t="shared" ref="L11" si="3">I11-K11</f>
        <v>2893333</v>
      </c>
      <c r="M11" s="42">
        <v>25010101112</v>
      </c>
      <c r="N11" s="43"/>
      <c r="O11" s="34" t="s">
        <v>106</v>
      </c>
      <c r="P11" s="36" t="s">
        <v>105</v>
      </c>
    </row>
    <row r="12" spans="1:17" ht="90.75" x14ac:dyDescent="0.25">
      <c r="A12" s="2">
        <v>10</v>
      </c>
      <c r="B12" s="24" t="s">
        <v>37</v>
      </c>
      <c r="C12" s="25" t="s">
        <v>97</v>
      </c>
      <c r="D12" s="40">
        <v>42767664</v>
      </c>
      <c r="E12" s="29" t="s">
        <v>19</v>
      </c>
      <c r="F12" s="28">
        <v>43115</v>
      </c>
      <c r="G12" s="29" t="s">
        <v>9</v>
      </c>
      <c r="H12" s="30">
        <v>43260</v>
      </c>
      <c r="I12" s="31">
        <v>7543333</v>
      </c>
      <c r="J12" s="41"/>
      <c r="K12" s="31">
        <f t="shared" si="1"/>
        <v>4650000</v>
      </c>
      <c r="L12" s="33">
        <f>I12-K12</f>
        <v>2893333</v>
      </c>
      <c r="M12" s="42">
        <v>25010101112</v>
      </c>
      <c r="N12" s="43"/>
      <c r="O12" s="34" t="s">
        <v>106</v>
      </c>
      <c r="P12" s="36" t="s">
        <v>105</v>
      </c>
    </row>
    <row r="13" spans="1:17" ht="90.75" x14ac:dyDescent="0.25">
      <c r="A13" s="2">
        <v>11</v>
      </c>
      <c r="B13" s="24" t="s">
        <v>38</v>
      </c>
      <c r="C13" s="25" t="s">
        <v>97</v>
      </c>
      <c r="D13" s="37">
        <v>1036654116</v>
      </c>
      <c r="E13" s="29" t="s">
        <v>20</v>
      </c>
      <c r="F13" s="28">
        <v>43115</v>
      </c>
      <c r="G13" s="29" t="s">
        <v>9</v>
      </c>
      <c r="H13" s="30">
        <v>43260</v>
      </c>
      <c r="I13" s="31">
        <v>7543333</v>
      </c>
      <c r="J13" s="41"/>
      <c r="K13" s="31">
        <f t="shared" si="1"/>
        <v>4650000</v>
      </c>
      <c r="L13" s="33">
        <f>I13-K13</f>
        <v>2893333</v>
      </c>
      <c r="M13" s="42">
        <v>25010101112</v>
      </c>
      <c r="N13" s="43"/>
      <c r="O13" s="34" t="s">
        <v>106</v>
      </c>
      <c r="P13" s="36" t="s">
        <v>105</v>
      </c>
    </row>
    <row r="14" spans="1:17" ht="51" customHeight="1" x14ac:dyDescent="0.25">
      <c r="A14" s="2">
        <v>12</v>
      </c>
      <c r="B14" s="24" t="s">
        <v>39</v>
      </c>
      <c r="C14" s="25" t="s">
        <v>97</v>
      </c>
      <c r="D14" s="46">
        <v>98626671</v>
      </c>
      <c r="E14" s="29" t="s">
        <v>21</v>
      </c>
      <c r="F14" s="28">
        <v>43115</v>
      </c>
      <c r="G14" s="29" t="s">
        <v>9</v>
      </c>
      <c r="H14" s="30">
        <v>43260</v>
      </c>
      <c r="I14" s="31">
        <v>7543333</v>
      </c>
      <c r="J14" s="32"/>
      <c r="K14" s="31">
        <f t="shared" si="1"/>
        <v>4650000</v>
      </c>
      <c r="L14" s="33">
        <f t="shared" ref="L14:L16" si="4">I14-K14</f>
        <v>2893333</v>
      </c>
      <c r="M14" s="42">
        <v>25010101112</v>
      </c>
      <c r="N14" s="43"/>
      <c r="O14" s="34" t="s">
        <v>106</v>
      </c>
      <c r="P14" s="36" t="s">
        <v>105</v>
      </c>
    </row>
    <row r="15" spans="1:17" ht="51" customHeight="1" x14ac:dyDescent="0.25">
      <c r="A15" s="2">
        <v>13</v>
      </c>
      <c r="B15" s="24" t="s">
        <v>40</v>
      </c>
      <c r="C15" s="25" t="s">
        <v>97</v>
      </c>
      <c r="D15" s="37">
        <v>71877324</v>
      </c>
      <c r="E15" s="29" t="s">
        <v>22</v>
      </c>
      <c r="F15" s="28">
        <v>43115</v>
      </c>
      <c r="G15" s="29" t="s">
        <v>9</v>
      </c>
      <c r="H15" s="30">
        <v>43260</v>
      </c>
      <c r="I15" s="31">
        <v>7543333</v>
      </c>
      <c r="J15" s="41"/>
      <c r="K15" s="31">
        <f t="shared" si="1"/>
        <v>4650000</v>
      </c>
      <c r="L15" s="33">
        <f t="shared" si="4"/>
        <v>2893333</v>
      </c>
      <c r="M15" s="42">
        <v>25010101112</v>
      </c>
      <c r="N15" s="43"/>
      <c r="O15" s="34" t="s">
        <v>106</v>
      </c>
      <c r="P15" s="36" t="s">
        <v>105</v>
      </c>
    </row>
    <row r="16" spans="1:17" ht="52.5" customHeight="1" x14ac:dyDescent="0.25">
      <c r="A16" s="2">
        <v>14</v>
      </c>
      <c r="B16" s="24" t="s">
        <v>41</v>
      </c>
      <c r="C16" s="25" t="s">
        <v>97</v>
      </c>
      <c r="D16" s="40">
        <v>1128461196</v>
      </c>
      <c r="E16" s="47" t="s">
        <v>23</v>
      </c>
      <c r="F16" s="28">
        <v>43115</v>
      </c>
      <c r="G16" s="29" t="s">
        <v>9</v>
      </c>
      <c r="H16" s="30">
        <v>43260</v>
      </c>
      <c r="I16" s="31">
        <v>7543333</v>
      </c>
      <c r="J16" s="32"/>
      <c r="K16" s="31">
        <f t="shared" si="1"/>
        <v>4650000</v>
      </c>
      <c r="L16" s="33">
        <f t="shared" si="4"/>
        <v>2893333</v>
      </c>
      <c r="M16" s="42">
        <v>25010101112</v>
      </c>
      <c r="N16" s="48"/>
      <c r="O16" s="34" t="s">
        <v>106</v>
      </c>
      <c r="P16" s="36" t="s">
        <v>105</v>
      </c>
    </row>
    <row r="17" spans="1:16" ht="50.25" customHeight="1" x14ac:dyDescent="0.25">
      <c r="A17" s="2">
        <v>15</v>
      </c>
      <c r="B17" s="24" t="s">
        <v>42</v>
      </c>
      <c r="C17" s="25" t="s">
        <v>97</v>
      </c>
      <c r="D17" s="37">
        <v>8010839</v>
      </c>
      <c r="E17" s="29" t="s">
        <v>24</v>
      </c>
      <c r="F17" s="28">
        <v>43115</v>
      </c>
      <c r="G17" s="29" t="s">
        <v>9</v>
      </c>
      <c r="H17" s="30">
        <v>43260</v>
      </c>
      <c r="I17" s="31">
        <v>7543333</v>
      </c>
      <c r="J17" s="41"/>
      <c r="K17" s="31">
        <f t="shared" si="1"/>
        <v>4650000</v>
      </c>
      <c r="L17" s="33">
        <f t="shared" ref="L17:L18" si="5">I17-K17</f>
        <v>2893333</v>
      </c>
      <c r="M17" s="42">
        <v>25010101112</v>
      </c>
      <c r="N17" s="43"/>
      <c r="O17" s="34" t="s">
        <v>106</v>
      </c>
      <c r="P17" s="36" t="s">
        <v>105</v>
      </c>
    </row>
    <row r="18" spans="1:16" ht="48" customHeight="1" x14ac:dyDescent="0.25">
      <c r="A18" s="2">
        <v>16</v>
      </c>
      <c r="B18" s="24" t="s">
        <v>43</v>
      </c>
      <c r="C18" s="25" t="s">
        <v>97</v>
      </c>
      <c r="D18" s="37">
        <v>11791686</v>
      </c>
      <c r="E18" s="49" t="s">
        <v>63</v>
      </c>
      <c r="F18" s="28">
        <v>43115</v>
      </c>
      <c r="G18" s="29" t="s">
        <v>9</v>
      </c>
      <c r="H18" s="30">
        <v>43260</v>
      </c>
      <c r="I18" s="31">
        <v>7543333</v>
      </c>
      <c r="J18" s="50"/>
      <c r="K18" s="31">
        <f t="shared" si="1"/>
        <v>4650000</v>
      </c>
      <c r="L18" s="33">
        <f t="shared" si="5"/>
        <v>2893333</v>
      </c>
      <c r="M18" s="42">
        <v>25010101112</v>
      </c>
      <c r="N18" s="51"/>
      <c r="O18" s="34" t="s">
        <v>106</v>
      </c>
      <c r="P18" s="36" t="s">
        <v>105</v>
      </c>
    </row>
    <row r="19" spans="1:16" ht="90.75" x14ac:dyDescent="0.25">
      <c r="A19" s="2">
        <v>17</v>
      </c>
      <c r="B19" s="24" t="s">
        <v>44</v>
      </c>
      <c r="C19" s="25" t="s">
        <v>97</v>
      </c>
      <c r="D19" s="37">
        <v>98523509</v>
      </c>
      <c r="E19" s="36" t="s">
        <v>135</v>
      </c>
      <c r="F19" s="28">
        <v>43115</v>
      </c>
      <c r="G19" s="29" t="s">
        <v>9</v>
      </c>
      <c r="H19" s="30">
        <v>43260</v>
      </c>
      <c r="I19" s="31">
        <v>7543333</v>
      </c>
      <c r="J19" s="50"/>
      <c r="K19" s="31">
        <f t="shared" si="1"/>
        <v>4650000</v>
      </c>
      <c r="L19" s="33">
        <f t="shared" ref="L19" si="6">I19-K19</f>
        <v>2893333</v>
      </c>
      <c r="M19" s="42">
        <v>25010101112</v>
      </c>
      <c r="N19" s="52"/>
      <c r="O19" s="34" t="s">
        <v>106</v>
      </c>
      <c r="P19" s="36" t="s">
        <v>105</v>
      </c>
    </row>
    <row r="20" spans="1:16" ht="90.75" x14ac:dyDescent="0.25">
      <c r="A20" s="2">
        <v>18</v>
      </c>
      <c r="B20" s="24" t="s">
        <v>45</v>
      </c>
      <c r="C20" s="25" t="s">
        <v>97</v>
      </c>
      <c r="D20" s="46">
        <v>70851565</v>
      </c>
      <c r="E20" s="29" t="s">
        <v>64</v>
      </c>
      <c r="F20" s="28">
        <v>43115</v>
      </c>
      <c r="G20" s="29" t="s">
        <v>9</v>
      </c>
      <c r="H20" s="30">
        <v>43260</v>
      </c>
      <c r="I20" s="31">
        <v>7543333</v>
      </c>
      <c r="J20" s="53"/>
      <c r="K20" s="31">
        <f t="shared" si="1"/>
        <v>4650000</v>
      </c>
      <c r="L20" s="33">
        <f t="shared" ref="L20:L34" si="7">I20-K20</f>
        <v>2893333</v>
      </c>
      <c r="M20" s="42">
        <v>25010101112</v>
      </c>
      <c r="N20" s="43"/>
      <c r="O20" s="34" t="s">
        <v>106</v>
      </c>
      <c r="P20" s="36" t="s">
        <v>105</v>
      </c>
    </row>
    <row r="21" spans="1:16" ht="90.75" x14ac:dyDescent="0.25">
      <c r="A21" s="2">
        <v>19</v>
      </c>
      <c r="B21" s="24" t="s">
        <v>46</v>
      </c>
      <c r="C21" s="25" t="s">
        <v>97</v>
      </c>
      <c r="D21" s="37">
        <v>71293401</v>
      </c>
      <c r="E21" s="49" t="s">
        <v>65</v>
      </c>
      <c r="F21" s="28">
        <v>43115</v>
      </c>
      <c r="G21" s="29" t="s">
        <v>9</v>
      </c>
      <c r="H21" s="30">
        <v>43260</v>
      </c>
      <c r="I21" s="31">
        <v>7543333</v>
      </c>
      <c r="J21" s="32"/>
      <c r="K21" s="31">
        <f t="shared" si="1"/>
        <v>4650000</v>
      </c>
      <c r="L21" s="33">
        <f t="shared" si="7"/>
        <v>2893333</v>
      </c>
      <c r="M21" s="42">
        <v>25010101112</v>
      </c>
      <c r="N21" s="43"/>
      <c r="O21" s="34" t="s">
        <v>106</v>
      </c>
      <c r="P21" s="36" t="s">
        <v>105</v>
      </c>
    </row>
    <row r="22" spans="1:16" ht="60.75" customHeight="1" x14ac:dyDescent="0.25">
      <c r="A22" s="2">
        <v>20</v>
      </c>
      <c r="B22" s="24" t="s">
        <v>47</v>
      </c>
      <c r="C22" s="25" t="s">
        <v>97</v>
      </c>
      <c r="D22" s="37">
        <v>98622662</v>
      </c>
      <c r="E22" s="49" t="s">
        <v>66</v>
      </c>
      <c r="F22" s="28">
        <v>43115</v>
      </c>
      <c r="G22" s="29" t="s">
        <v>9</v>
      </c>
      <c r="H22" s="30">
        <v>43260</v>
      </c>
      <c r="I22" s="31">
        <v>7543333</v>
      </c>
      <c r="J22" s="32"/>
      <c r="K22" s="31">
        <f t="shared" si="1"/>
        <v>4650000</v>
      </c>
      <c r="L22" s="33">
        <f t="shared" si="7"/>
        <v>2893333</v>
      </c>
      <c r="M22" s="42">
        <v>25010101112</v>
      </c>
      <c r="N22" s="43"/>
      <c r="O22" s="34" t="s">
        <v>106</v>
      </c>
      <c r="P22" s="36" t="s">
        <v>105</v>
      </c>
    </row>
    <row r="23" spans="1:16" ht="89.25" customHeight="1" x14ac:dyDescent="0.25">
      <c r="A23" s="2">
        <v>21</v>
      </c>
      <c r="B23" s="24" t="s">
        <v>48</v>
      </c>
      <c r="C23" s="25" t="s">
        <v>68</v>
      </c>
      <c r="D23" s="37">
        <v>1152688805</v>
      </c>
      <c r="E23" s="29" t="s">
        <v>67</v>
      </c>
      <c r="F23" s="28">
        <v>43115</v>
      </c>
      <c r="G23" s="29" t="s">
        <v>69</v>
      </c>
      <c r="H23" s="69" t="s">
        <v>136</v>
      </c>
      <c r="I23" s="31">
        <v>11036666</v>
      </c>
      <c r="J23" s="41">
        <f>5303333</f>
        <v>5303333</v>
      </c>
      <c r="K23" s="31">
        <f>2436666+4300000+4300000</f>
        <v>11036666</v>
      </c>
      <c r="L23" s="33">
        <f>I23-K23+J23</f>
        <v>5303333</v>
      </c>
      <c r="M23" s="42">
        <v>24010100101</v>
      </c>
      <c r="N23" s="43"/>
      <c r="O23" s="72" t="s">
        <v>138</v>
      </c>
      <c r="P23" s="36" t="s">
        <v>139</v>
      </c>
    </row>
    <row r="24" spans="1:16" ht="57" x14ac:dyDescent="0.25">
      <c r="A24" s="2">
        <v>22</v>
      </c>
      <c r="B24" s="24" t="s">
        <v>49</v>
      </c>
      <c r="C24" s="25" t="s">
        <v>70</v>
      </c>
      <c r="D24" s="37" t="s">
        <v>72</v>
      </c>
      <c r="E24" s="39" t="s">
        <v>73</v>
      </c>
      <c r="F24" s="28">
        <v>43122</v>
      </c>
      <c r="G24" s="29" t="s">
        <v>25</v>
      </c>
      <c r="H24" s="30">
        <v>43455</v>
      </c>
      <c r="I24" s="31">
        <v>41800000</v>
      </c>
      <c r="J24" s="31"/>
      <c r="K24" s="31">
        <f>3800000+3800000+3800000</f>
        <v>11400000</v>
      </c>
      <c r="L24" s="33">
        <f t="shared" si="7"/>
        <v>30400000</v>
      </c>
      <c r="M24" s="42">
        <v>21010202102</v>
      </c>
      <c r="N24" s="43"/>
      <c r="O24" s="34" t="s">
        <v>107</v>
      </c>
      <c r="P24" s="36" t="s">
        <v>108</v>
      </c>
    </row>
    <row r="25" spans="1:16" ht="68.25" x14ac:dyDescent="0.25">
      <c r="A25" s="2">
        <v>23</v>
      </c>
      <c r="B25" s="24" t="s">
        <v>50</v>
      </c>
      <c r="C25" s="54" t="s">
        <v>76</v>
      </c>
      <c r="D25" s="37" t="s">
        <v>75</v>
      </c>
      <c r="E25" s="39" t="s">
        <v>74</v>
      </c>
      <c r="F25" s="28">
        <v>43124</v>
      </c>
      <c r="G25" s="29" t="s">
        <v>9</v>
      </c>
      <c r="H25" s="30">
        <v>43262</v>
      </c>
      <c r="I25" s="31">
        <v>24114183</v>
      </c>
      <c r="J25" s="55"/>
      <c r="K25" s="31">
        <f>5204500+5204500+5204500</f>
        <v>15613500</v>
      </c>
      <c r="L25" s="33">
        <f t="shared" si="7"/>
        <v>8500683</v>
      </c>
      <c r="M25" s="42">
        <v>25010101112</v>
      </c>
      <c r="N25" s="43"/>
      <c r="O25" s="34" t="s">
        <v>109</v>
      </c>
      <c r="P25" s="36" t="s">
        <v>110</v>
      </c>
    </row>
    <row r="26" spans="1:16" ht="79.5" x14ac:dyDescent="0.25">
      <c r="A26" s="2">
        <v>24</v>
      </c>
      <c r="B26" s="24" t="s">
        <v>51</v>
      </c>
      <c r="C26" s="56" t="s">
        <v>77</v>
      </c>
      <c r="D26" s="37" t="s">
        <v>78</v>
      </c>
      <c r="E26" s="57" t="s">
        <v>79</v>
      </c>
      <c r="F26" s="28">
        <v>43124</v>
      </c>
      <c r="G26" s="70" t="s">
        <v>27</v>
      </c>
      <c r="H26" s="30">
        <v>43457</v>
      </c>
      <c r="I26" s="31">
        <v>8930250</v>
      </c>
      <c r="J26" s="58"/>
      <c r="K26" s="31"/>
      <c r="L26" s="33">
        <f t="shared" si="7"/>
        <v>8930250</v>
      </c>
      <c r="M26" s="59">
        <v>21020207102</v>
      </c>
      <c r="N26" s="60"/>
      <c r="O26" s="34" t="s">
        <v>111</v>
      </c>
      <c r="P26" s="36" t="s">
        <v>112</v>
      </c>
    </row>
    <row r="27" spans="1:16" ht="68.25" x14ac:dyDescent="0.25">
      <c r="A27" s="2">
        <v>25</v>
      </c>
      <c r="B27" s="24" t="s">
        <v>52</v>
      </c>
      <c r="C27" s="61" t="s">
        <v>85</v>
      </c>
      <c r="D27" s="37">
        <v>53084303</v>
      </c>
      <c r="E27" s="29" t="s">
        <v>80</v>
      </c>
      <c r="F27" s="28">
        <v>43126</v>
      </c>
      <c r="G27" s="35" t="s">
        <v>137</v>
      </c>
      <c r="H27" s="62">
        <v>43462</v>
      </c>
      <c r="I27" s="31">
        <v>35600000</v>
      </c>
      <c r="J27" s="63"/>
      <c r="K27" s="31">
        <f>3560000+3560000+3560000</f>
        <v>10680000</v>
      </c>
      <c r="L27" s="33">
        <f t="shared" si="7"/>
        <v>24920000</v>
      </c>
      <c r="M27" s="59">
        <v>21010202102</v>
      </c>
      <c r="N27" s="63"/>
      <c r="O27" s="34" t="s">
        <v>113</v>
      </c>
      <c r="P27" s="36" t="s">
        <v>114</v>
      </c>
    </row>
    <row r="28" spans="1:16" ht="79.5" x14ac:dyDescent="0.25">
      <c r="A28" s="2">
        <v>26</v>
      </c>
      <c r="B28" s="24" t="s">
        <v>53</v>
      </c>
      <c r="C28" s="25" t="s">
        <v>84</v>
      </c>
      <c r="D28" s="37" t="s">
        <v>82</v>
      </c>
      <c r="E28" s="29" t="s">
        <v>83</v>
      </c>
      <c r="F28" s="28">
        <v>43126</v>
      </c>
      <c r="G28" s="35" t="s">
        <v>137</v>
      </c>
      <c r="H28" s="62">
        <v>43276</v>
      </c>
      <c r="I28" s="31">
        <v>3500000</v>
      </c>
      <c r="J28" s="63"/>
      <c r="K28" s="31"/>
      <c r="L28" s="33">
        <f t="shared" si="7"/>
        <v>3500000</v>
      </c>
      <c r="M28" s="59">
        <v>25010101112</v>
      </c>
      <c r="N28" s="63"/>
      <c r="O28" s="34" t="s">
        <v>115</v>
      </c>
      <c r="P28" s="36" t="s">
        <v>114</v>
      </c>
    </row>
    <row r="29" spans="1:16" ht="69.75" customHeight="1" x14ac:dyDescent="0.25">
      <c r="A29" s="2">
        <v>27</v>
      </c>
      <c r="B29" s="24" t="s">
        <v>54</v>
      </c>
      <c r="C29" s="25" t="s">
        <v>86</v>
      </c>
      <c r="D29" s="37" t="s">
        <v>87</v>
      </c>
      <c r="E29" s="29" t="s">
        <v>88</v>
      </c>
      <c r="F29" s="28">
        <v>43126</v>
      </c>
      <c r="G29" s="35" t="s">
        <v>137</v>
      </c>
      <c r="H29" s="62">
        <v>43260</v>
      </c>
      <c r="I29" s="31">
        <v>39000000</v>
      </c>
      <c r="J29" s="63"/>
      <c r="K29" s="31">
        <f>3345562+7286730</f>
        <v>10632292</v>
      </c>
      <c r="L29" s="33">
        <f t="shared" si="7"/>
        <v>28367708</v>
      </c>
      <c r="M29" s="59">
        <v>25010101112</v>
      </c>
      <c r="N29" s="63"/>
      <c r="O29" s="34" t="s">
        <v>116</v>
      </c>
      <c r="P29" s="36" t="s">
        <v>114</v>
      </c>
    </row>
    <row r="30" spans="1:16" ht="79.5" x14ac:dyDescent="0.25">
      <c r="A30" s="2">
        <v>28</v>
      </c>
      <c r="B30" s="24" t="s">
        <v>55</v>
      </c>
      <c r="C30" s="25" t="s">
        <v>95</v>
      </c>
      <c r="D30" s="37">
        <v>71293040</v>
      </c>
      <c r="E30" s="29" t="s">
        <v>89</v>
      </c>
      <c r="F30" s="28">
        <v>43126</v>
      </c>
      <c r="G30" s="71" t="s">
        <v>69</v>
      </c>
      <c r="H30" s="62">
        <v>43281</v>
      </c>
      <c r="I30" s="31">
        <v>19760000</v>
      </c>
      <c r="J30" s="63"/>
      <c r="K30" s="31">
        <f>3800000+3800000+3800000</f>
        <v>11400000</v>
      </c>
      <c r="L30" s="33">
        <f t="shared" si="7"/>
        <v>8360000</v>
      </c>
      <c r="M30" s="59">
        <v>24010100101</v>
      </c>
      <c r="N30" s="63"/>
      <c r="O30" s="34" t="s">
        <v>116</v>
      </c>
      <c r="P30" s="36" t="s">
        <v>114</v>
      </c>
    </row>
    <row r="31" spans="1:16" ht="56.25" customHeight="1" x14ac:dyDescent="0.25">
      <c r="A31" s="2">
        <v>29</v>
      </c>
      <c r="B31" s="24" t="s">
        <v>56</v>
      </c>
      <c r="C31" s="25" t="s">
        <v>94</v>
      </c>
      <c r="D31" s="26">
        <v>1036655805</v>
      </c>
      <c r="E31" s="27" t="s">
        <v>90</v>
      </c>
      <c r="F31" s="28">
        <v>43126</v>
      </c>
      <c r="G31" s="29" t="s">
        <v>9</v>
      </c>
      <c r="H31" s="62">
        <v>43260</v>
      </c>
      <c r="I31" s="31">
        <v>8775000</v>
      </c>
      <c r="J31" s="32"/>
      <c r="K31" s="31">
        <f>1950000+1950000+1950000</f>
        <v>5850000</v>
      </c>
      <c r="L31" s="33">
        <f t="shared" si="7"/>
        <v>2925000</v>
      </c>
      <c r="M31" s="34">
        <v>25010101112</v>
      </c>
      <c r="N31" s="63"/>
      <c r="O31" s="34" t="s">
        <v>115</v>
      </c>
      <c r="P31" s="36" t="s">
        <v>114</v>
      </c>
    </row>
    <row r="32" spans="1:16" ht="135.75" x14ac:dyDescent="0.25">
      <c r="A32" s="2">
        <v>30</v>
      </c>
      <c r="B32" s="24" t="s">
        <v>57</v>
      </c>
      <c r="C32" s="25" t="s">
        <v>93</v>
      </c>
      <c r="D32" s="37">
        <v>1036661565</v>
      </c>
      <c r="E32" s="29" t="s">
        <v>91</v>
      </c>
      <c r="F32" s="28">
        <v>43126</v>
      </c>
      <c r="G32" s="29" t="s">
        <v>9</v>
      </c>
      <c r="H32" s="62">
        <v>43260</v>
      </c>
      <c r="I32" s="31">
        <v>11250000</v>
      </c>
      <c r="J32" s="63"/>
      <c r="K32" s="31">
        <f>2500000+2500000+2500000</f>
        <v>7500000</v>
      </c>
      <c r="L32" s="33">
        <f t="shared" si="7"/>
        <v>3750000</v>
      </c>
      <c r="M32" s="34">
        <v>25010101112</v>
      </c>
      <c r="N32" s="63"/>
      <c r="O32" s="34" t="s">
        <v>115</v>
      </c>
      <c r="P32" s="36" t="s">
        <v>114</v>
      </c>
    </row>
    <row r="33" spans="1:16" ht="57" x14ac:dyDescent="0.25">
      <c r="A33" s="2">
        <v>31</v>
      </c>
      <c r="B33" s="24" t="s">
        <v>58</v>
      </c>
      <c r="C33" s="25" t="s">
        <v>92</v>
      </c>
      <c r="D33" s="37">
        <v>1128386061</v>
      </c>
      <c r="E33" s="29" t="s">
        <v>96</v>
      </c>
      <c r="F33" s="28">
        <v>43126</v>
      </c>
      <c r="G33" s="29" t="s">
        <v>27</v>
      </c>
      <c r="H33" s="62">
        <v>43281</v>
      </c>
      <c r="I33" s="31">
        <v>19760000</v>
      </c>
      <c r="J33" s="63"/>
      <c r="K33" s="31">
        <f>3800000+3800000</f>
        <v>7600000</v>
      </c>
      <c r="L33" s="33">
        <f t="shared" si="7"/>
        <v>12160000</v>
      </c>
      <c r="M33" s="64">
        <v>21010202102</v>
      </c>
      <c r="N33" s="63"/>
      <c r="O33" s="34" t="s">
        <v>115</v>
      </c>
      <c r="P33" s="36" t="s">
        <v>114</v>
      </c>
    </row>
    <row r="34" spans="1:16" ht="90.75" x14ac:dyDescent="0.25">
      <c r="A34" s="2">
        <v>32</v>
      </c>
      <c r="B34" s="24" t="s">
        <v>59</v>
      </c>
      <c r="C34" s="25" t="s">
        <v>97</v>
      </c>
      <c r="D34" s="37">
        <v>1036602968</v>
      </c>
      <c r="E34" s="65" t="s">
        <v>98</v>
      </c>
      <c r="F34" s="28">
        <v>43129</v>
      </c>
      <c r="G34" s="29" t="s">
        <v>9</v>
      </c>
      <c r="H34" s="62">
        <v>43260</v>
      </c>
      <c r="I34" s="31">
        <v>6820000</v>
      </c>
      <c r="J34" s="32"/>
      <c r="K34" s="31">
        <f>1550000+1550000</f>
        <v>3100000</v>
      </c>
      <c r="L34" s="33">
        <f t="shared" si="7"/>
        <v>3720000</v>
      </c>
      <c r="M34" s="42">
        <v>25010101112</v>
      </c>
      <c r="N34" s="43"/>
      <c r="O34" s="34" t="s">
        <v>117</v>
      </c>
      <c r="P34" s="36" t="s">
        <v>118</v>
      </c>
    </row>
    <row r="35" spans="1:16" ht="87.75" customHeight="1" x14ac:dyDescent="0.25">
      <c r="A35" s="2">
        <v>33</v>
      </c>
      <c r="B35" s="24" t="s">
        <v>60</v>
      </c>
      <c r="C35" s="25" t="s">
        <v>99</v>
      </c>
      <c r="D35" s="52" t="s">
        <v>100</v>
      </c>
      <c r="E35" s="57" t="s">
        <v>101</v>
      </c>
      <c r="F35" s="28">
        <v>43154</v>
      </c>
      <c r="G35" s="29" t="s">
        <v>27</v>
      </c>
      <c r="H35" s="62">
        <v>43462</v>
      </c>
      <c r="I35" s="31"/>
      <c r="J35" s="63"/>
      <c r="K35" s="31">
        <v>6632467</v>
      </c>
      <c r="L35" s="33">
        <f>I35+K35</f>
        <v>6632467</v>
      </c>
      <c r="M35" s="59">
        <v>22030100108</v>
      </c>
      <c r="N35" s="63"/>
      <c r="O35" s="34" t="s">
        <v>119</v>
      </c>
      <c r="P35" s="36" t="s">
        <v>118</v>
      </c>
    </row>
    <row r="36" spans="1:16" ht="56.25" customHeight="1" x14ac:dyDescent="0.25">
      <c r="A36" s="2">
        <v>34</v>
      </c>
      <c r="B36" s="24" t="s">
        <v>61</v>
      </c>
      <c r="C36" s="25" t="s">
        <v>120</v>
      </c>
      <c r="D36" s="52" t="s">
        <v>121</v>
      </c>
      <c r="E36" s="66" t="s">
        <v>122</v>
      </c>
      <c r="F36" s="28">
        <v>43194</v>
      </c>
      <c r="G36" s="25" t="s">
        <v>26</v>
      </c>
      <c r="H36" s="62">
        <v>43285</v>
      </c>
      <c r="I36" s="67">
        <v>356950000</v>
      </c>
      <c r="J36" s="63"/>
      <c r="K36" s="31"/>
      <c r="L36" s="33">
        <f t="shared" ref="L36:L37" si="8">I36-K36</f>
        <v>356950000</v>
      </c>
      <c r="M36" s="59">
        <v>25010102119</v>
      </c>
      <c r="N36" s="63"/>
      <c r="O36" s="34" t="s">
        <v>123</v>
      </c>
      <c r="P36" s="34" t="s">
        <v>124</v>
      </c>
    </row>
    <row r="37" spans="1:16" ht="73.5" customHeight="1" x14ac:dyDescent="0.25">
      <c r="A37" s="2">
        <v>35</v>
      </c>
      <c r="B37" s="24" t="s">
        <v>62</v>
      </c>
      <c r="C37" s="25" t="s">
        <v>125</v>
      </c>
      <c r="D37" s="52" t="s">
        <v>126</v>
      </c>
      <c r="E37" s="29" t="s">
        <v>127</v>
      </c>
      <c r="F37" s="28">
        <v>43196</v>
      </c>
      <c r="G37" s="29" t="s">
        <v>81</v>
      </c>
      <c r="H37" s="28">
        <v>43312</v>
      </c>
      <c r="I37" s="68">
        <v>321956880</v>
      </c>
      <c r="J37" s="63"/>
      <c r="K37" s="31"/>
      <c r="L37" s="33">
        <f t="shared" si="8"/>
        <v>321956880</v>
      </c>
      <c r="M37" s="59">
        <v>25010103120</v>
      </c>
      <c r="N37" s="63"/>
      <c r="O37" s="34" t="s">
        <v>128</v>
      </c>
      <c r="P37" s="34" t="s">
        <v>129</v>
      </c>
    </row>
    <row r="38" spans="1:16" ht="87.75" customHeight="1" x14ac:dyDescent="0.25">
      <c r="A38" s="3"/>
      <c r="B38" s="14"/>
      <c r="C38" s="7"/>
      <c r="D38" s="10"/>
      <c r="E38" s="17"/>
      <c r="F38" s="6"/>
      <c r="G38" s="5"/>
      <c r="H38" s="8"/>
      <c r="I38" s="13"/>
      <c r="J38" s="13"/>
      <c r="K38" s="13"/>
      <c r="L38" s="13"/>
      <c r="M38" s="11"/>
      <c r="N38" s="13"/>
      <c r="O38" s="12"/>
      <c r="P38" s="9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5"/>
    </row>
  </sheetData>
  <pageMargins left="1.8110236220472442" right="0.23622047244094491" top="0.74803149606299213" bottom="0.74803149606299213" header="0.31496062992125984" footer="0.31496062992125984"/>
  <pageSetup paperSize="14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ADELI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María Villada Uribe</dc:creator>
  <cp:lastModifiedBy>Juan Gabriel Cardona Garcia</cp:lastModifiedBy>
  <cp:lastPrinted>2018-05-03T18:57:34Z</cp:lastPrinted>
  <dcterms:created xsi:type="dcterms:W3CDTF">2016-01-15T14:09:27Z</dcterms:created>
  <dcterms:modified xsi:type="dcterms:W3CDTF">2019-05-16T22:28:04Z</dcterms:modified>
</cp:coreProperties>
</file>