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30.1\Publica\Oficina Juridica\Contratos\2024\"/>
    </mc:Choice>
  </mc:AlternateContent>
  <xr:revisionPtr revIDLastSave="0" documentId="13_ncr:1_{BB896C4C-B1C7-43E3-834E-10774A8BE623}" xr6:coauthVersionLast="47" xr6:coauthVersionMax="47" xr10:uidLastSave="{00000000-0000-0000-0000-000000000000}"/>
  <bookViews>
    <workbookView xWindow="-120" yWindow="-120" windowWidth="24240" windowHeight="13140" tabRatio="875" xr2:uid="{00000000-000D-0000-FFFF-FFFF00000000}"/>
  </bookViews>
  <sheets>
    <sheet name="Contratos Obra e Interv" sheetId="6" r:id="rId1"/>
    <sheet name="Contratación Directa 2024" sheetId="7" r:id="rId2"/>
  </sheets>
  <definedNames>
    <definedName name="_xlnm._FilterDatabase" localSheetId="0" hidden="1">'Contratos Obra e Interv'!$B$1:$B$3430</definedName>
    <definedName name="_xlnm.Print_Area" localSheetId="0">'Contratos Obra e Interv'!$B$7:$R$18</definedName>
    <definedName name="Z_1C1D314D_664F_4634_BB2F_B454595CC56A_.wvu.PrintArea" localSheetId="0" hidden="1">'Contratos Obra e Interv'!$B$7:$R$18</definedName>
  </definedNames>
  <calcPr calcId="191029"/>
  <customWorkbookViews>
    <customWorkbookView name="A-P" guid="{1C1D314D-664F-4634-BB2F-B454595CC56A}" maximized="1" xWindow="-8" yWindow="-8" windowWidth="1616" windowHeight="87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7" i="6" l="1"/>
  <c r="P76" i="6"/>
  <c r="P75" i="6"/>
  <c r="P74" i="6"/>
  <c r="P73" i="6"/>
  <c r="P72" i="6"/>
  <c r="J74" i="6"/>
  <c r="J75" i="6"/>
  <c r="J76" i="6"/>
  <c r="J77" i="6"/>
  <c r="J78" i="6"/>
  <c r="J72" i="6"/>
  <c r="J73" i="6"/>
  <c r="P71" i="6"/>
  <c r="J71" i="6"/>
  <c r="J70" i="6"/>
  <c r="P70" i="6"/>
  <c r="P69" i="6"/>
  <c r="J69" i="6"/>
  <c r="M15" i="7"/>
  <c r="M13" i="7"/>
  <c r="M10" i="7"/>
  <c r="N36" i="6" l="1"/>
  <c r="N54" i="6"/>
  <c r="I51" i="6"/>
  <c r="N48" i="6"/>
  <c r="N47" i="6"/>
  <c r="N46" i="6"/>
  <c r="N38" i="6"/>
  <c r="N37" i="6"/>
  <c r="N18" i="6" l="1"/>
  <c r="N14" i="6"/>
  <c r="J13" i="6"/>
  <c r="O13" i="6" s="1"/>
  <c r="N9" i="6" l="1"/>
  <c r="P44" i="6"/>
  <c r="M9" i="7"/>
  <c r="M8" i="7"/>
  <c r="M18" i="7"/>
  <c r="M17" i="7"/>
  <c r="M16" i="7"/>
  <c r="N15" i="7"/>
  <c r="M12" i="7"/>
  <c r="M11" i="7"/>
  <c r="N39" i="6"/>
  <c r="N8" i="6"/>
  <c r="I8" i="6"/>
  <c r="I20" i="6"/>
  <c r="N20" i="6"/>
  <c r="N19" i="6"/>
  <c r="J16" i="6"/>
  <c r="O16" i="6" s="1"/>
  <c r="N16" i="6"/>
  <c r="I16" i="6"/>
  <c r="I15" i="6"/>
  <c r="I14" i="6"/>
  <c r="I13" i="6"/>
  <c r="N57" i="6"/>
  <c r="N56" i="6"/>
  <c r="N55" i="6"/>
  <c r="I54" i="6"/>
  <c r="I53" i="6"/>
  <c r="N53" i="6"/>
  <c r="I52" i="6"/>
  <c r="N52" i="6"/>
  <c r="N50" i="6"/>
  <c r="N49" i="6"/>
  <c r="I49" i="6"/>
  <c r="N45" i="6"/>
  <c r="N43" i="6"/>
  <c r="N42" i="6"/>
  <c r="N40" i="6"/>
  <c r="N32" i="6"/>
  <c r="N31" i="6"/>
  <c r="N27" i="6"/>
  <c r="I18" i="6"/>
  <c r="I37" i="6"/>
  <c r="I35" i="6"/>
  <c r="N34" i="6"/>
  <c r="I34" i="6"/>
  <c r="I29" i="6"/>
  <c r="N29" i="6"/>
  <c r="I26" i="6"/>
  <c r="N26" i="6"/>
  <c r="N25" i="6"/>
  <c r="N24" i="6"/>
  <c r="N23" i="6"/>
  <c r="N22" i="6"/>
  <c r="N17" i="6"/>
  <c r="O14" i="7"/>
  <c r="O20" i="7"/>
  <c r="O19" i="7"/>
  <c r="O18" i="7"/>
  <c r="O17" i="7"/>
  <c r="O16" i="7"/>
  <c r="O15" i="7"/>
  <c r="O13" i="7"/>
  <c r="O12" i="7"/>
  <c r="O11" i="7"/>
  <c r="O10" i="7"/>
  <c r="O9" i="7"/>
  <c r="O8" i="7"/>
  <c r="N9" i="7"/>
  <c r="N12" i="7"/>
  <c r="I9" i="7"/>
  <c r="I10" i="7"/>
  <c r="N10" i="7" s="1"/>
  <c r="I11" i="7"/>
  <c r="N11" i="7" s="1"/>
  <c r="I12" i="7"/>
  <c r="I13" i="7"/>
  <c r="N13" i="7" s="1"/>
  <c r="I14" i="7"/>
  <c r="N14" i="7" s="1"/>
  <c r="I15" i="7"/>
  <c r="I16" i="7"/>
  <c r="N16" i="7" s="1"/>
  <c r="I17" i="7"/>
  <c r="N17" i="7" s="1"/>
  <c r="I18" i="7"/>
  <c r="N18" i="7" s="1"/>
  <c r="I20" i="7"/>
  <c r="N20" i="7" s="1"/>
  <c r="I8" i="7"/>
  <c r="N8" i="7" s="1"/>
  <c r="P68" i="6"/>
  <c r="P67" i="6"/>
  <c r="J67" i="6"/>
  <c r="O67" i="6" s="1"/>
  <c r="J68" i="6"/>
  <c r="O68" i="6" s="1"/>
  <c r="P66" i="6"/>
  <c r="P65" i="6"/>
  <c r="P64" i="6"/>
  <c r="J64" i="6"/>
  <c r="O64" i="6" s="1"/>
  <c r="J65" i="6"/>
  <c r="O65" i="6" s="1"/>
  <c r="J66" i="6"/>
  <c r="O66" i="6" s="1"/>
  <c r="P63" i="6"/>
  <c r="J63" i="6"/>
  <c r="O63" i="6" s="1"/>
  <c r="J62" i="6"/>
  <c r="O62" i="6" s="1"/>
  <c r="P62" i="6"/>
  <c r="P61" i="6"/>
  <c r="J61" i="6"/>
  <c r="O61" i="6" s="1"/>
  <c r="P60" i="6"/>
  <c r="J60" i="6"/>
  <c r="O60" i="6" s="1"/>
  <c r="P59" i="6"/>
  <c r="P58" i="6"/>
  <c r="J58" i="6"/>
  <c r="O58" i="6" s="1"/>
  <c r="J59" i="6"/>
  <c r="O59" i="6" s="1"/>
  <c r="P57" i="6"/>
  <c r="P56" i="6"/>
  <c r="J56" i="6"/>
  <c r="J57" i="6"/>
  <c r="O57" i="6" s="1"/>
  <c r="P55" i="6"/>
  <c r="J55" i="6"/>
  <c r="O55" i="6" s="1"/>
  <c r="P54" i="6"/>
  <c r="P53" i="6"/>
  <c r="P52" i="6"/>
  <c r="P51" i="6"/>
  <c r="P50" i="6"/>
  <c r="J50" i="6"/>
  <c r="P49" i="6"/>
  <c r="P48" i="6"/>
  <c r="J48" i="6"/>
  <c r="P47" i="6"/>
  <c r="P46" i="6"/>
  <c r="J46" i="6"/>
  <c r="J47" i="6"/>
  <c r="P45" i="6"/>
  <c r="J45" i="6"/>
  <c r="J44" i="6"/>
  <c r="O44" i="6" s="1"/>
  <c r="P43" i="6"/>
  <c r="P42" i="6"/>
  <c r="P41" i="6"/>
  <c r="P40" i="6"/>
  <c r="P39" i="6"/>
  <c r="J39" i="6"/>
  <c r="O39" i="6" s="1"/>
  <c r="J40" i="6"/>
  <c r="J41" i="6"/>
  <c r="J42" i="6"/>
  <c r="J43" i="6"/>
  <c r="P38" i="6"/>
  <c r="P37" i="6"/>
  <c r="P36" i="6"/>
  <c r="P35" i="6"/>
  <c r="P34" i="6"/>
  <c r="P33" i="6"/>
  <c r="J33" i="6"/>
  <c r="P32" i="6"/>
  <c r="P31" i="6"/>
  <c r="P30" i="6"/>
  <c r="P29" i="6"/>
  <c r="J30" i="6"/>
  <c r="J31" i="6"/>
  <c r="J32" i="6"/>
  <c r="J28" i="6"/>
  <c r="O28" i="6" s="1"/>
  <c r="P28" i="6"/>
  <c r="P27" i="6"/>
  <c r="P26" i="6"/>
  <c r="P25" i="6"/>
  <c r="P24" i="6"/>
  <c r="P23" i="6"/>
  <c r="J23" i="6"/>
  <c r="J24" i="6"/>
  <c r="P22" i="6"/>
  <c r="P21" i="6"/>
  <c r="J22" i="6"/>
  <c r="J21" i="6"/>
  <c r="P20" i="6"/>
  <c r="P19" i="6"/>
  <c r="J19" i="6"/>
  <c r="P18" i="6"/>
  <c r="P17" i="6"/>
  <c r="P16" i="6"/>
  <c r="P15" i="6"/>
  <c r="P14" i="6"/>
  <c r="P13" i="6"/>
  <c r="J17" i="6"/>
  <c r="O17" i="6" s="1"/>
  <c r="J12" i="6"/>
  <c r="O12" i="6" s="1"/>
  <c r="P8" i="6"/>
  <c r="P12" i="6"/>
  <c r="O56" i="6" l="1"/>
  <c r="O22" i="6"/>
  <c r="J9" i="6"/>
  <c r="O9" i="6" s="1"/>
  <c r="J10" i="6"/>
  <c r="O10" i="6" s="1"/>
  <c r="J11" i="6"/>
  <c r="O11" i="6" s="1"/>
  <c r="P11" i="6"/>
  <c r="P10" i="6"/>
  <c r="P9" i="6"/>
  <c r="J54" i="6"/>
  <c r="O54" i="6" s="1"/>
  <c r="J53" i="6"/>
  <c r="J52" i="6"/>
  <c r="J51" i="6"/>
  <c r="J49" i="6"/>
  <c r="I38" i="6"/>
  <c r="J38" i="6" s="1"/>
  <c r="J37" i="6"/>
  <c r="I36" i="6"/>
  <c r="J36" i="6" s="1"/>
  <c r="O36" i="6" s="1"/>
  <c r="J35" i="6"/>
  <c r="J34" i="6"/>
  <c r="J29" i="6"/>
  <c r="I27" i="6"/>
  <c r="J27" i="6" s="1"/>
  <c r="J26" i="6"/>
  <c r="I25" i="6"/>
  <c r="J25" i="6" s="1"/>
  <c r="J20" i="6"/>
  <c r="J18" i="6"/>
  <c r="J15" i="6"/>
  <c r="J14" i="6"/>
  <c r="J8" i="6"/>
  <c r="O8" i="6" s="1"/>
  <c r="O40" i="6" l="1"/>
  <c r="O18" i="6" l="1"/>
  <c r="O53" i="6"/>
  <c r="O52" i="6"/>
  <c r="O51" i="6"/>
  <c r="O50" i="6"/>
  <c r="O48" i="6"/>
  <c r="O47" i="6"/>
  <c r="O46" i="6"/>
  <c r="O45" i="6"/>
  <c r="O43" i="6"/>
  <c r="O38" i="6"/>
  <c r="O37" i="6"/>
  <c r="O35" i="6"/>
  <c r="O34" i="6"/>
  <c r="O33" i="6"/>
  <c r="O32" i="6"/>
  <c r="O31" i="6"/>
  <c r="O30" i="6"/>
  <c r="O29" i="6"/>
  <c r="O27" i="6"/>
  <c r="O25" i="6"/>
  <c r="O19" i="6"/>
  <c r="O20" i="6"/>
  <c r="O15" i="6"/>
  <c r="O14" i="6"/>
  <c r="O49" i="6" l="1"/>
  <c r="O42" i="6" l="1"/>
  <c r="N41" i="6"/>
  <c r="O41" i="6" s="1"/>
  <c r="O26" i="6" l="1"/>
  <c r="O24" i="6"/>
  <c r="O23" i="6" l="1"/>
  <c r="O21" i="6" l="1"/>
</calcChain>
</file>

<file path=xl/sharedStrings.xml><?xml version="1.0" encoding="utf-8"?>
<sst xmlns="http://schemas.openxmlformats.org/spreadsheetml/2006/main" count="668" uniqueCount="542">
  <si>
    <t>Objeto</t>
  </si>
  <si>
    <t>NIT</t>
  </si>
  <si>
    <t>Contratista</t>
  </si>
  <si>
    <t>Supervisor</t>
  </si>
  <si>
    <t>Fecha 
Inicio</t>
  </si>
  <si>
    <t xml:space="preserve">Fecha
 Term </t>
  </si>
  <si>
    <t xml:space="preserve">N° Contrato </t>
  </si>
  <si>
    <t xml:space="preserve">800.016.281 – 5 </t>
  </si>
  <si>
    <t xml:space="preserve">CONCYPA </t>
  </si>
  <si>
    <t>La ejecución y los pagos obedecen a una modelación financiera del proyecto.</t>
  </si>
  <si>
    <t>051-2017</t>
  </si>
  <si>
    <t xml:space="preserve">Observaciones </t>
  </si>
  <si>
    <t xml:space="preserve">Contrato </t>
  </si>
  <si>
    <t xml:space="preserve">APROBACIÓN  JUNTA DIRECTIVA </t>
  </si>
  <si>
    <t>APROBACIÓN COMITÉ DE CONTRATACIÓN</t>
  </si>
  <si>
    <t>SELECCIÓN DE ALIADO ESTRATÉGICO PARA LA EJECUCIÓN DEL PROYECTO DE MODERNIZACIÓN, ORNATO Y APLICACIÓN DE TECNOLOGÍAS DE AHORRO ENERGÉTICO EN EL MUNICIPIO ITAGUI.</t>
  </si>
  <si>
    <t>900.155.215-7</t>
  </si>
  <si>
    <t>ADECUACIÓN Y MEJORAMIENTO DE ESPACIOS PÚBLICOS PARA LA MOVILIDAD SOSTENIBLE Y LA TRANSITABILIDAD DE LAS COMUNAS 1, 4 Y EL CORREGIMIENTO EN EL MUNICIPIO DE ITAGÜÍ</t>
  </si>
  <si>
    <t>INTERVENTORÍA TÉCNICA, ADMINISTRATIVA, FINANCIERA, JURÍDICA Y AMBIENTAL PARA LA ADECUACIÓN Y MEJORAMIENTO DE ESPACIOS PÚBLICOS PARA LA MOVILIDAD SOSTENIBLE Y LA TRANSITABILIDAD DE LAS COMUNAS 1, 4 Y EL CORREGIMIENTO EN EL MUNICIPIO DE ITAGÜÍ</t>
  </si>
  <si>
    <t>ADECUACIÓN Y MEJORAMIENTO DE ESPACIOS PÚBLICOS PARA LA MOVILIDAD SOSTENIBLE Y LA TRANSITABILIDAD DE LAS COMUNAS 2, 3, 5 Y 6 EN EL MUNICIPIO DE ITAGÜÍ</t>
  </si>
  <si>
    <t>INTERVENTORÍA TÉCNICA, ADMINISTRATIVA, FINANCIERA, JURÍDICA Y AMBIENTAL PARA LA ADECUACIÓN Y MEJORAMIENTO DE ESPACIOS PÚBLICOS PARA LA MOVILIDAD SOSTENIBLE Y LA TRANSITABILIDAD DE LAS COMUNAS 2, 3, 5, y 6 EN EL MUNICIPIO DE ITAGÜÍ</t>
  </si>
  <si>
    <t>039-2021</t>
  </si>
  <si>
    <t>040-2021</t>
  </si>
  <si>
    <t>042-2021</t>
  </si>
  <si>
    <t>041-2021</t>
  </si>
  <si>
    <t>901.501.820-1</t>
  </si>
  <si>
    <t>901.500.785-7</t>
  </si>
  <si>
    <t>901.500.150-0</t>
  </si>
  <si>
    <t>901.501.671-0</t>
  </si>
  <si>
    <t>ADRIANA BUITRAGO MESA</t>
  </si>
  <si>
    <t>900.771.417-1</t>
  </si>
  <si>
    <t>900.355.180-6</t>
  </si>
  <si>
    <t>084-2021</t>
  </si>
  <si>
    <t>INTERVENTORIA TECNICA, ADMINISTRATIVA, FINANCIERA, JURIDICA Y AMBIENTAL PARA CONSTRUCCIÓN DE ESTRUCTURAS HIDRAULICAS, OBRAS DE CONTENCIÓN Y OBRAS DE MANTENIMIENTO EN PUNTOS CRÍTICOS DE DIFERENTES QUEBRADAS EN EL MUNICIPIO DE ITAGÜÍ.</t>
  </si>
  <si>
    <t>901.548.896-3</t>
  </si>
  <si>
    <t>CONSTRUCCIÓN DE ESTRUCTURAS HIDRAULICAS, OBRAS DE CONTENCIÓN Y OBRAS DE MANTENIMIENTO EN PUNTOS CRÍTICOS DE DIFERENTES QUEBRADAS EN EL MUNICIPIO DE ITAGÜÍ</t>
  </si>
  <si>
    <t>INTERVENTORIA TECNICA, ADMINISTRATIVA, FINANCIERA Y AMBIENTAL PARA EL MEJORAMIENTOS DEL ENTORNO URBANISTICO EN EL CORREDOR METROPOLITANO DEL MUNICIPIO DE ITAGUI</t>
  </si>
  <si>
    <t>MEJORAMIENTOS DEL ENTORNO URBANISTICO EN EL CORREDOR METROPOLITANO DEL MUNICIPIO DE ITAGUI</t>
  </si>
  <si>
    <t>085-2021</t>
  </si>
  <si>
    <t>901.549.248-5</t>
  </si>
  <si>
    <t>901.551.581-1</t>
  </si>
  <si>
    <t>ANA MARIA GONALEZ</t>
  </si>
  <si>
    <t>001-2022</t>
  </si>
  <si>
    <t>INGEOVIAS ESPECIALISTA S.A.S</t>
  </si>
  <si>
    <t>900.931.554-8</t>
  </si>
  <si>
    <t>INTERVENTORIA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</si>
  <si>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ADRIANA ZOBEIDA BUITAGO MESA</t>
  </si>
  <si>
    <t>088-2021</t>
  </si>
  <si>
    <t>SELECCIÓN DE CONSULTOR PARA LA ELABORACION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</si>
  <si>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901.557.208-4</t>
  </si>
  <si>
    <t>008-2022</t>
  </si>
  <si>
    <t>009-2022</t>
  </si>
  <si>
    <t>SELECCIÓN DE CONSULTOR PARA LA ELABORACION DE ESTUDIOS Y DISEÑOS REQUERIDOS EN PROYECTOS DE INFRAESTRUCTURA VIAL, SANEAMIENTO BASICO Y MANEJO INTEGRAL DE QUEBRADAS EN EL MUNICIPIO DE ITAGUI</t>
  </si>
  <si>
    <t>025-2022</t>
  </si>
  <si>
    <t>CLAUDIA MARCELA CADAVID YEPES</t>
  </si>
  <si>
    <t>030-2022</t>
  </si>
  <si>
    <t>GLORIA PATRICIA MARIN MEJIA</t>
  </si>
  <si>
    <t>DANIEL ANDRES VILLA GIRALDO</t>
  </si>
  <si>
    <t>SELECCION DE CONSULTOR PARA LA ELABORACION DE ESTUDIOS Y DISEÑOS REQUERIDOS PARA EL DESARROLLO DE EQUIPAMIENTOS LUDICOS Y DEPORTIVOS EN EL MUNICIPIO DE ITAGUI</t>
  </si>
  <si>
    <t>MANTENIMIENTO Y ADECUACION DE LA INFRAESTRUCTURA EDUCATIVA DEL MUNICIPIO DE ITAGÜÍ</t>
  </si>
  <si>
    <t>INTERVENTORIA TÉCNICA, ADMINISTRATIVA, FINANCIERA, JURÍDICA Y AMBIENTAL PARA EL MANTENIMIENTO Y ADECUACION DE LA INFRAESTRUCTURA EDUCATIVA DEL MUNICIPIO DE ITAGÜÍ.</t>
  </si>
  <si>
    <t>ARRENDAMIENTO DEL ALUMBRADO NAVIDEÑO 2022, PARA EL MUNICIPIO DE ITAGÜÍ</t>
  </si>
  <si>
    <t>MAURICIO HERNANDEZ</t>
  </si>
  <si>
    <t>901.623.143-7</t>
  </si>
  <si>
    <t>041-2022</t>
  </si>
  <si>
    <t>043-2022</t>
  </si>
  <si>
    <t>901.625.192-5</t>
  </si>
  <si>
    <t>ADECUACION Y MANTENIMIENTO DEL ESCENARIO DEPORTIVO INTERMUNICIPAL EN EL MUNICIPIO DE ITAGUI</t>
  </si>
  <si>
    <t>INTERVENTORIA TÉCNICA, ADMINISTRATIVA, FINANCIERA, JURÍDICA Y AMBIENTAL PARA LA ADECUACION Y MANTENIMIENTO DEL ESCENARIO DEPORTIVO INTERMUNICIPAL EN EL MUNICIPIO DE ITAGUI</t>
  </si>
  <si>
    <t>051-2022</t>
  </si>
  <si>
    <t>901.642.967-1</t>
  </si>
  <si>
    <t>050-2022</t>
  </si>
  <si>
    <t>901.645.246-1</t>
  </si>
  <si>
    <t>900.855.258-7</t>
  </si>
  <si>
    <t>LINK O URL</t>
  </si>
  <si>
    <t>https://www.contratos.gov.co/consultas/detalleProceso.do?numConstancia=17-4-7161643</t>
  </si>
  <si>
    <t>057-2022</t>
  </si>
  <si>
    <t>058-2022</t>
  </si>
  <si>
    <t>MEJORAMIENTO DEL ENTORNO URBANISTICO Y LA TRANSITABILIDAD EN LA CALLE 75 ENTRE CARRERAS 42 Y 46 BARRIO EL CARMELO, CALLE 62 ENTRE CARRERAS 55A Y 57A, BARRIO LA ALDEA, DIAGONAL 40 ENTRE CALLE 37B Y CARERRA 50A DEL MUNICIPIO DE ITAGÜÍ</t>
  </si>
  <si>
    <t>900.453.980-1</t>
  </si>
  <si>
    <t>INTERVENTORIA TÉCNICA, ADMINISTRATIVA, FINANCIARA, JURÍDICA Y AMBIENTAL PARA EL MEJORAMIENTO DEL ENTORNO URBANISTICO Y LA TRANSITABILIDAD EN LA CALLE 75 ENTRE CARRERAS 42 Y 46 BARRIO EL CARMELO, CALLE 62 ENTRE CARRERAS 55A Y 57A, BARRIO LA ALDEA, DIAGONAL 40 ENTRE CALLE 37B Y CARERRA 50A DEL MUNICIPIO DE ITAGÜÍ</t>
  </si>
  <si>
    <t>900.200.807-1</t>
  </si>
  <si>
    <t>060-2022</t>
  </si>
  <si>
    <t>900.299.701-3</t>
  </si>
  <si>
    <t>BINAMIK S.A.S</t>
  </si>
  <si>
    <t>ACTA DE TERMINACION  SUSCRITA EL 23/12/2022.</t>
  </si>
  <si>
    <t>001-2023</t>
  </si>
  <si>
    <t>004-2023</t>
  </si>
  <si>
    <t>900.024.793-0</t>
  </si>
  <si>
    <t>COPYPAISA LTDA</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</si>
  <si>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</si>
  <si>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</si>
  <si>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</si>
  <si>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EDISON ALEJANDRO CARRILLO</t>
  </si>
  <si>
    <t>MANTENIMIENTO PREVENTIVO Y CORRECTIVO DE AIRES ACONDICIONADOS Y SISTEMAS ELECTROMECÁNICOS E HIDRÁULICOS EN EQUIPAMIENTOS Y ESPACIOS PÚBLICOS DEL MUNICIPIO DE ITAGUI</t>
  </si>
  <si>
    <t>901.394.448-4</t>
  </si>
  <si>
    <t>RUBEN DARIO SERNA</t>
  </si>
  <si>
    <t>AMPLIACIÓN DE LA INFRAESTRUCTURA FÍSICA DE LA INSTITUCIÓN EDUCATIVA MARIA JOSEFA ESCOBAR DEL MUNICIPIO DE ITAGÜÍ</t>
  </si>
  <si>
    <t>INTERVENTORÍA TÉCNICA, ADMINISTRATIVA, FINANCIERA, JURÍDICA Y AMBIENTAL PARA LA AMPLIACIÓN DE LA INFRAESTRUCTURA FÍSICA DE LA INSTITUCIÓN EDUCATIVA MARÍA JOSEFA ESCOBAR DEL MUNICIPIO DE ITAGÜÍ, ANTIOQUIA</t>
  </si>
  <si>
    <t>AMPLIACIÓN DE LA INFRAESTRUCTURA FÍSICA DE LA INSTITUCIÓN EDUCATIVA ORESTES SINDICI DEL MUNICIPIO DE ITAGÜÍ</t>
  </si>
  <si>
    <t>INTERVENTORÍA TÉCNICA, ADMINISTRATIVA, FINANCIERA, JURÍDICA Y AMBIENTAL PARA LA AMPLIACIÓN DE LA INFRAESTRUCTURA FÍSICA DE LA INSTITUCIÓN EDUCATIVA ORESTES SINDICI DEL MUNICIPIO DE ITAGÜÍ, ANTIOQUIA</t>
  </si>
  <si>
    <t>010-2023</t>
  </si>
  <si>
    <t>011-2023</t>
  </si>
  <si>
    <t>901.692.146-3</t>
  </si>
  <si>
    <t>013-2023</t>
  </si>
  <si>
    <t>901.693.264-9</t>
  </si>
  <si>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</si>
  <si>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</si>
  <si>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014-2023</t>
  </si>
  <si>
    <t>811.005.267-4</t>
  </si>
  <si>
    <t>ALMACEN EL DEPORTISTA S.A.S</t>
  </si>
  <si>
    <t>JANETH ELIANA URIBE RESTREPO</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</si>
  <si>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</si>
  <si>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</si>
  <si>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</si>
  <si>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</si>
  <si>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</si>
  <si>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901.147.261-6</t>
  </si>
  <si>
    <t>SANDRA MILENA PALACIO</t>
  </si>
  <si>
    <t xml:space="preserve">EL EXPEDIENTE REPOSA EN EL ARCHIVO CENTRAL PARA CUSTODIA Y CONSULTA </t>
  </si>
  <si>
    <t>024-2023</t>
  </si>
  <si>
    <t>AMPLIACIÓN Y ACTUALIZACIÓN DE LA RED SEMAFÓRICA DEL MUNICPIO DE ITAGÜÍ A TRAVES DE LA INSTALACIÓN DE CRUCES SEMAFÓRICOS</t>
  </si>
  <si>
    <t>ENERGIZANDO S.A.S</t>
  </si>
  <si>
    <t>022-2023</t>
  </si>
  <si>
    <t>CONSULTORIA PARA LA ELABORACIÓN DE ESTUDIOS Y DISEÑOS REQUERIDOS PARA EL DESARROLLO DE EQUIPAMIENTOS LÚDICOS Y RECREATIVOS EN EL MUNICPIO DE ITAGÜÍ</t>
  </si>
  <si>
    <t>900.841.657-1</t>
  </si>
  <si>
    <t>PRESTACION DE SERVICIOS DE DESARROLLO DEL APLICATIVO PARA EL INVENTARIO, DIAGNOSTICO Y GESTIÓN DE LA RED VIAL DEL MUNICIPIO DE ITAGÜÍ</t>
  </si>
  <si>
    <t>023-2023</t>
  </si>
  <si>
    <t>CONSULTORIA PARA LA ELABORACIÓN DE LA ACTUALIZACIÓN AL INVENTARIO Y DIAGNOSTICO DE LA RED VIAL DEL MUNICIPIO DE ITAGÜÍ</t>
  </si>
  <si>
    <t>901.707.369-6</t>
  </si>
  <si>
    <t>ACTA DE RECIBO A SATISFACCIÓN SUSCRITA EL 30/03/2023</t>
  </si>
  <si>
    <t>030-2023</t>
  </si>
  <si>
    <t>ADQUISICIÓN DE EQUIPOS, ELECTRODOMESTICOS, ELEMENTOS Y DEMÁS UTENSILIOS NECESARIOS PARA REALIZAR EL ACOMPAÑAMIENTO A LAS DIFERENTES VEREDAS DEL CORREGIMIENTO "EL MANZANILLO" EN EL EMPODERAMIENTO TERRITORIAL DENTRO DE LA MUNICIPALIDAD.</t>
  </si>
  <si>
    <t>028-2023</t>
  </si>
  <si>
    <t>MANTENIMIENTO PREVENTIVO Y CORRECTIVO Y ADEUCACUACIÓN DE LA RED SEMAFÓRICA Y CENTRO DE CONTROL, ASÍ MISMO, DE LAS CÁMARAS DEL CIRCUITO CERRADO DE TELEVISIÓN CCTV DE SEGURIDAD DEL MUNICPIO DE ITAGÜÍ</t>
  </si>
  <si>
    <t>PABLO ANDRÉS GÓMEZ</t>
  </si>
  <si>
    <t>031-2023</t>
  </si>
  <si>
    <t>032-2023</t>
  </si>
  <si>
    <t>033-2023</t>
  </si>
  <si>
    <t>036-2023</t>
  </si>
  <si>
    <t>MEJORAMIENTO Y MANTENIMIENTO DE ESPACIOS PÚBLICOS PARA LA TRANSITABILIDAD PARA LAS COMUNAS 1, 2, 3 Y 6 EN EL MUNICPIO DE ITAGÜÍ</t>
  </si>
  <si>
    <t>901.725.397-9</t>
  </si>
  <si>
    <t>INTERVENTORÍA TÉCNICA, ADMINISTRATIVA, FINANCIERA, JURÍDICA Y AMBIENTAL PARA EL MEJORAMIENTO Y MANTENIMIENTO DE ESPACIOS PÚBLICOS PARA LA TRANSITABILIDAD PARA LAS COMUNAS 1, 2, 3 Y 6 EN EL MUNICPIO DE ITAGÜÍ</t>
  </si>
  <si>
    <t>INTERVENTORÍA TÉCNICA, ADMINISTRATIVA, FINANCIERA, JURÍDICA Y AMBIENTAL PARA EL MEJORAMIENTO Y MANTENIMIENTO DE ESPACIOS PÚBLICOS PARA LA TRANSITABILIDAD PARA LAS COMUNAS 4, 5 Y CORREGIMIENTO EN EL MUNICPIO DE ITAGÜÍ</t>
  </si>
  <si>
    <t>MEJORAMIENTO Y MANTENIMIENTO DE ESPACIOS PÚBLICOS PARA LA TRANSITABILIDAD PARA LAS COMUNAS 4, 5 Y CORREGIMIENTO EN EL MUNICPIO DE ITAGÜÍ</t>
  </si>
  <si>
    <t>901.727.372-4</t>
  </si>
  <si>
    <t>037-2023</t>
  </si>
  <si>
    <t>CHRITSMAS FARAH S.A.S</t>
  </si>
  <si>
    <t>ACTA DE RECIBO A SATISFACCIÓN SUSCRITA EL 18/04/2023</t>
  </si>
  <si>
    <t>ACTA DE TERMINACIÓN SUSCRITA EL 20/04/2023</t>
  </si>
  <si>
    <t>D &amp; D EVENTOS S.A.S.</t>
  </si>
  <si>
    <t>042-2023</t>
  </si>
  <si>
    <t>PRESTACIÓN DE LOS SERVICIOS PROFESIONALES DE ABOGADO PARA LLEVAR A CABO TODAS LAS ACTIVIDADES NECESARIAS PARA LA ADQUISICIÓN PREDIAL DEL PREDIO IDENTIFICADO CON EL FOLIO DE MATRÍCULA INMOBILIARIA 420899 DE LA OFICINA DE REGISTRO E INSTRUMENTOS PÚBLICOS DE MEDELLÍN ZONA SUR CORRESPONDIENTE AL INMUEBLE DENOMINADO EL AJIZAL/EL NARANJO UBICADO EN EL MUNICIPIO DE ITAGÜÍ</t>
  </si>
  <si>
    <t>JHON FREDY ECHEVERRI GALLEGO</t>
  </si>
  <si>
    <t>043-2023</t>
  </si>
  <si>
    <t>CONSTRUCCIÓN Y MEJORAMIENTO DE URBANISMOS PARA LA INFRAESTRUCTURA EDUCATIVO DEL MUNICIPIO DE ITAGÜÍ</t>
  </si>
  <si>
    <t>901.745.486-1</t>
  </si>
  <si>
    <t>044-2023</t>
  </si>
  <si>
    <t>INTERVENTORÍA TÉCNICA, ADMINISTRATIVA, FINANCIERA, JURÍDICA Y AMBIENTAL PARA LA CONSTRUCCIÓN Y MEJORAMIENTO DE URBANISMOS PARA LA INFRAESTRUCTURA EDUCATIVA DEL MUNICPIO DE ITAGÜÍ.</t>
  </si>
  <si>
    <t>900.911.841-1</t>
  </si>
  <si>
    <t>FACTOR INGENIERIA S.A.S</t>
  </si>
  <si>
    <t>045-2023</t>
  </si>
  <si>
    <t>EJECUCIÓN DE LAS OBRAS CIVILES PARA LA ADECUACIÓN DE CONSULTORIOS EN LA SEDE NORTE DEL HOSPITAL DEL SUR</t>
  </si>
  <si>
    <t>ESTABLE INGENIERÍA S.A.S</t>
  </si>
  <si>
    <t>047-2023</t>
  </si>
  <si>
    <t>INTERVENTORÍA TÉCNICA, ADMINISTRATIVA, FINANCIERA, JURÍDICA Y AMBIENTAL PARA LA EJECUCIÓN DE OBRAS CIVILES PARA LA ADECUACIÓN DE CONSULTORIOS EN LA SEDE NORTE DEL HOSPITAL DEL SUR</t>
  </si>
  <si>
    <t>JHON JAIME ARANGO LOPERA</t>
  </si>
  <si>
    <t>048-2023</t>
  </si>
  <si>
    <t>PRESTACIÓN DE SERVICIOS PROFESIONALES PARA BRINDAR ACOMPAÑAMIENTO EN EL PROCESO PEDAGÓGICO DE LA INNOVACIÓN Y EMPRENDIMIENTO EN LA CREACIÓN</t>
  </si>
  <si>
    <t>MANUELA GARCIA CHICA</t>
  </si>
  <si>
    <t>ACTA DE LIQUIDACIÓN SUSCRITA EL 07/11/2023</t>
  </si>
  <si>
    <t>ACTA DE RECIBO OBRA - SUSCRITA EL 02/06/2023</t>
  </si>
  <si>
    <t>ACTA DE LIQUIDACIÓN SUSCRITA EL 27/11/2023</t>
  </si>
  <si>
    <t>ACTA DE LIQUIDACIÓN SUSCRITA EL 12/12/2023</t>
  </si>
  <si>
    <t>ACTA DE TERMINACIÓN SUSCRITA EL 21/11/2023</t>
  </si>
  <si>
    <t>ACTA DE RECIBO DE OBRA SUSCRITA EL 10/04/2023 y ACTA DE LIQUIDACIÓN SUSCRITA EL 20/09/2023</t>
  </si>
  <si>
    <t>ACTA DE RECIBO DE OBRA SUSCRITA EL 03/11/2023</t>
  </si>
  <si>
    <t>ACTA DE RECIBO DE OBRA SUSCRITA 30/11/2023</t>
  </si>
  <si>
    <t>ACTA DE TERMINACIÓN SUSCRITA EL 20/12/2023</t>
  </si>
  <si>
    <t>050-2023</t>
  </si>
  <si>
    <t>CONTRATO DE OBRA PÚBLICA PARA LA CONSTRUCCIÓN DE LA SOLUCIÓN 2509 (AUTOPISTA SUR) CON LA CALLE31 LOCALIZADA EN EL MUNICIPIO DE ITAGÜÍ EN EL DEPARTAMENTO DE ANTIOQUIA EN EL MARCO DEL PROGRAMA DE VÍAS PARA LA CONEXIÓN DE TERRITORIOS, EL CRECIMIENTO SOSTENIBLE Y LA REACTIVACIÓN 2.0.</t>
  </si>
  <si>
    <t>901.770.235-5</t>
  </si>
  <si>
    <t>CONSORCIO CONEXCIÓN VIAL 2023 (CONVIAL-23)</t>
  </si>
  <si>
    <t>PENDIENTE</t>
  </si>
  <si>
    <t>PENDIENTE CTA DE INICIO</t>
  </si>
  <si>
    <t>001-2024</t>
  </si>
  <si>
    <t>CLAUDIA MARYORI ZAPATA TABORDA</t>
  </si>
  <si>
    <t>PRESTACIÓN DE SERVICIOS DE APOYO A LA GESTIÓN PARA VERIFICAR LA IMPLEMENTACIÓN Y CUMPLIMIENTO DEL SISTEMA DE GESTIÓN DE LA SEGURIDAD Y SALUD EN EL TRABAJO, (SG-SST), AMBIENTAL Y DE CALIDAD AL PROYECTO DE MODERNIZACIÓN, ORNATO Y APLICACIÓN DE TECNOLOGÍAS DE AHORRO ENERGÉTICO EN EL MUNICIPIO DE ITAGÜÍ.</t>
  </si>
  <si>
    <t>JORGE ALEXANDER GONZÁLEZ RODRIGUEZ</t>
  </si>
  <si>
    <t>002-2024</t>
  </si>
  <si>
    <t>003-2024</t>
  </si>
  <si>
    <t>PRESTACIÓN DE SERVICIOS PROFESIONALES DE INGENIERO ELECTRICISTA PARA VERIFICAR Y HACER SEGUIMIENTO A LA EJECUCIÓN DEL PROYECTO MODERNIZACIÓN, ORNATO Y APLICACIÓN DE TECNOLOGÍAS DE AHORRO ENERGÉTICO EN EL MUNICIPIO DE ITAGÜÍ.</t>
  </si>
  <si>
    <t>004-2024</t>
  </si>
  <si>
    <t>PRESTACIÓN DE SERVICIOS DE APOYO A LA GESTIÓN PARA EL TRANSPORTE TERRESTE AUTOMOTOR ESPECIAL DE PERSONAL VINCULADO Y CONTRATISTA DE LA EMPRESA INDUSTRIAL Y COMERCIAL DEL ESTADO- ADELI, EN EL CUMPLIMIENTO DE SUS FUNCIONES.</t>
  </si>
  <si>
    <t>CRISTOBAL DANIEL PUERTO ARCE</t>
  </si>
  <si>
    <t>EDISON ALEJJANDRO CARRILLO ARIAS</t>
  </si>
  <si>
    <t>005-2024</t>
  </si>
  <si>
    <t>CONSULTORIA LOGICA ORGANIZACIONAL S.A.S</t>
  </si>
  <si>
    <t>PRESTACIN DE SERVICIOS DE APOYO INTERDISCIPLINARIO EN LA GESTION, ASESORIA Y ACOMPAÑAMIENTO DE LOS PROCESOS DE LA EMPRESA INDUSTRIAL Y COMERCIAL DEL ESTADO ADELI.</t>
  </si>
  <si>
    <t>900.633.291-8</t>
  </si>
  <si>
    <t xml:space="preserve">CARLOS ADOLFO  MUÑOZ LONDOÑO </t>
  </si>
  <si>
    <t>ACTA DE TERMINACIÓN SUSCRITA EL 14/02/2024</t>
  </si>
  <si>
    <t>ACTA DE TERMINACIÓN SUSCRITA EL 29/02/2024</t>
  </si>
  <si>
    <t>ACTA DE TERMINACIÓN SUSCRITA EL  01/04/2024</t>
  </si>
  <si>
    <t xml:space="preserve">ACTA DE RECIBO DE OBRA SUSCTITA 02/01/2024 </t>
  </si>
  <si>
    <t>ACTA DE TERMINACIÓN SUSCRITA EL 02/01/2024</t>
  </si>
  <si>
    <t>ACTA DE RECIBO SATISFACCIÓN SUSCRITA EL 29/12/2023</t>
  </si>
  <si>
    <t>ACTA DE RECIBO DE OBRA SUSCTITA 14/11/2023</t>
  </si>
  <si>
    <t>ACTA DE RECIBO DE OBRA SUSCTITA 30/11/2024</t>
  </si>
  <si>
    <t>ACTA DE RECIBO DE OBRA SUSCTITA 28/12/2023</t>
  </si>
  <si>
    <t>ACTA DE RECIBO A SATISFACCIÓN SUSCRITA EL 27/12/2023</t>
  </si>
  <si>
    <t>ACTA DE RECIBO DE OBRA 22/03/2024</t>
  </si>
  <si>
    <t>ACTA DE TERMINACION 22/03/2024</t>
  </si>
  <si>
    <t>ACTA DE TERMINACION 04/04/2024</t>
  </si>
  <si>
    <t>ACTA DE TERMINACIÓN SUSCRITA EL 31/01/2024</t>
  </si>
  <si>
    <t>006-2024</t>
  </si>
  <si>
    <t>PRESTACIO DE SERVICIOS PROFESIONALES PARA ACOMPAÑAR Y SOPORTAR A LA AGENCIA DE DESARROLLO LOCAL DE ITAGUI- ADELI EN LA ACTUALIZACIÓN, DESARROLLO, FORTALECIMIENTO Y DOCUMENTACIÓN DEL SISTEMA DE GESTION DE SEGURIDAD Y TABAJO (SG-SST) VIGENCIA 2024</t>
  </si>
  <si>
    <t xml:space="preserve">ERICA VIVIANA BEDOYA VILLADA </t>
  </si>
  <si>
    <t xml:space="preserve">SUSANA MARIA SALDARRIAGA </t>
  </si>
  <si>
    <t>007-2024</t>
  </si>
  <si>
    <t>008-2024</t>
  </si>
  <si>
    <t>MANTENIMIENTO, FORTALECIMIENTO Y ACTUALIZACIÓN DE LA RED SEMAFÓRICA Y EL CENTRO DE MONITOREO DEL MUNICIPIO DE ITAGÜÍ.</t>
  </si>
  <si>
    <t xml:space="preserve">ENERGIZANDO INGENIERIA Y CONSTRUCCION SAS </t>
  </si>
  <si>
    <t>900.155.215-8</t>
  </si>
  <si>
    <t>ADECUACIÓN Y MANTENIMIENTO DE AIRES ACONDICIONADOS Y SISTEMAS ELECTROMECANICOS E HIDRAULICOS EN EQUIPAMIENTOS Y ESPACIOS PUBLICOS DEL MUNICIPIO DE ITAGUI.</t>
  </si>
  <si>
    <t xml:space="preserve">INGENIEROS ALIADOS S.A.S.         INV. PUBLICA 002/2024 </t>
  </si>
  <si>
    <t xml:space="preserve">APOYO CONLOGICA </t>
  </si>
  <si>
    <t>009-2024</t>
  </si>
  <si>
    <t xml:space="preserve">PRESTACION DE SERVICIOS DE APOYO A LA GESTIÓN PARA SOPORTAR A LA AGENCIA DE DESARROLLO LOCAL DE ITAGUI- ADELI EN LA PROMOCION DE LA IMAGEN INSTITUCIONAL MEDIANTE ESTRATEGIAS Y ACCIONES COMUNICATIVAS EN LOS DIFERENTES MEDIOS Y CANALES DE COMUNICACIÓN MASIVA. </t>
  </si>
  <si>
    <t xml:space="preserve">LAURA MARCELA BUSTOS CORREA </t>
  </si>
  <si>
    <t>010-2024</t>
  </si>
  <si>
    <t xml:space="preserve">ADQUISICION DE INSUMOS DE PAPELERIA, ELEMENTOS DE OFICINA, SERVICIO DE IMPRESIÓN Y COPIADO DE  DOCUMENTOS BAJO LA MODALIDAD DE OUTSOURCING PARA EL FUNCIONAMIENTO DE LA EMPRESA INDUSTRIAL Y COMERCIAL DEL ESTADO ADELI. </t>
  </si>
  <si>
    <t>011-2024</t>
  </si>
  <si>
    <t>MANTENIMIENTO PREVENTIVO DE PLANTAS Y SUBESTACIONES ELÉCTRICAS DEL EDIFICIO PRINCIPAL Y DEMÁS EDIFICACIONES DE USO INSTITUCIONAL DEL MUNICIPIO DE ITAGÜÍ</t>
  </si>
  <si>
    <t>CONSORCIO INTERNACIONAL DE SOLUCIONES INTEGRALES S.A.S B.I.C</t>
  </si>
  <si>
    <t>811.012.753-1</t>
  </si>
  <si>
    <t>https://community.secop.gov.co/Public/Tendering/OpportunityDetail/Index?noticeUID=CO1.NTC.5548811&amp;isFromPublicArea=True&amp;isModal=False</t>
  </si>
  <si>
    <t>https://community.secop.gov.co/Public/Tendering/OpportunityDetail/Index?noticeUID=CO1.NTC.5548396&amp;isFromPublicArea=True&amp;isModal=False</t>
  </si>
  <si>
    <t xml:space="preserve">link o url </t>
  </si>
  <si>
    <t>https://community.secop.gov.co/Public/Tendering/OpportunityDetail/Index?noticeUID=CO1.NTC.5821754&amp;isFromPublicArea=True&amp;isModal=False</t>
  </si>
  <si>
    <t>https://community.secop.gov.co/Public/Tendering/OpportunityDetail/Index?noticeUID=CO1.NTC.5933182&amp;isFromPublicArea=True&amp;isModal=False</t>
  </si>
  <si>
    <t>https://community.secop.gov.co/Public/Tendering/OpportunityDetail/Index?noticeUID=CO1.NTC.6006755&amp;isFromPublicArea=True&amp;isModal=False</t>
  </si>
  <si>
    <t>https://community.secop.gov.co/Public/Tendering/OpportunityDetail/Index?noticeUID=CO1.NTC.6064524&amp;isFromPublicArea=True&amp;isModal=False</t>
  </si>
  <si>
    <t>https://community.secop.gov.co/Public/Tendering/OpportunityDetail/Index?noticeUID=CO1.NTC.6097074&amp;isFromPublicArea=True&amp;isModal=False</t>
  </si>
  <si>
    <t>https://community.secop.gov.co/Public/Tendering/OpportunityDetail/Index?noticeUID=CO1.NTC.6105526&amp;isFromPublicArea=True&amp;isModal=</t>
  </si>
  <si>
    <t>https://community.secop.gov.co/Public/Tendering/OpportunityDetail/Index?noticeUID=CO1.NTC.6162729&amp;isFromPublicArea=True&amp;isModal=False</t>
  </si>
  <si>
    <t>012-2024</t>
  </si>
  <si>
    <t>800.214.001-9</t>
  </si>
  <si>
    <t>FITCH RATINGS COLOMBIA S.A. SOCIEDAD CALIFICADORA DE VALORES</t>
  </si>
  <si>
    <t xml:space="preserve">https://community.secop.gov.co/Public/Tendering/OpportunityDetail/Index?noticeUID=CO1.NTC.6169317&amp;isFromPublicArea=True&amp;isModal=False </t>
  </si>
  <si>
    <t>https://community.secop.gov.co/Public/Tendering/OpportunityDetail/Index?noticeUID=CO1.NTC.5419523&amp;isFromPublicArea=True&amp;isModal=False</t>
  </si>
  <si>
    <t>Fecha Terminación</t>
  </si>
  <si>
    <t xml:space="preserve">ADECUACION Y MANTENIMIENTO DE LAS EDIFICACIONES DEL MUNICIPIO DE ITAGUÍ DESTINADAS PARA EL SERVICIO PÚBLICO. </t>
  </si>
  <si>
    <t>901.126.277-3</t>
  </si>
  <si>
    <t>900.510.891-9</t>
  </si>
  <si>
    <t>INTERVENTORIA TECNICA, ADMINISTRATIVA, FINANCIERA, JURIDICA Y AMBIENTAL PARA LA ADECUACION Y MANTENIMIENTO DE LAS EDIFICACIONES DEL MUNICIPIO DE ITAGUI DESTINADAS PARA EL SERVICIO PÚBLICO.</t>
  </si>
  <si>
    <t xml:space="preserve"> 014-2024</t>
  </si>
  <si>
    <t>013-2024</t>
  </si>
  <si>
    <t>https://community.secop.gov.co/Public/Tendering/OpportunityDetail/Index?noticeUID=CO1.NTC.6255760&amp;isFromPublicArea=True&amp;isModal=False</t>
  </si>
  <si>
    <t xml:space="preserve">NICOLAS LONDOÑO OSSA </t>
  </si>
  <si>
    <t>015-2024</t>
  </si>
  <si>
    <t xml:space="preserve">https://community.secop.gov.co/Public/Tendering/OpportunityDetail/Index?noticeUID=CO1.NTC.6262914&amp;isFromPublicArea=True&amp;isModal=False </t>
  </si>
  <si>
    <t>PRESTACIÓN DE LOS SERVICIOS PROFESIONALES PARA LA RENOVACION DE CALIFICACIÓN DEL FINANCIAMIENTO DEL PROYECTO DE MEJORAMIENTO DEL ENTORNO URBANISTICO Y LA TRANSITABILIDAD EN LA CONSTRUCCIÓN DE LA SOLUCIÓN VIAL RUTA 2509 (AUTOPISTA SUR) CON CALLE 31 LOCALIZADA EN EL MUNICIPIO DE ITAGÜÍ EN EL DEPARTAMENTO DE ANTIOQUIA EN EL MARCO DEL PROGRAMA VÍAS PARA LA CONEXIÓN DE TERRITORIOS, EL CRECIMIENTO SOSTENIBLE Y LA REACTIVACIÓN 2.0</t>
  </si>
  <si>
    <t>PRESTACIÓN DE SERVICIOS DE APOYO A LA GESTIÓN EN EL TRANSPORTE, ALMACENAMIENTO, CUSTODIA DE ARCHIVOS FÍSICOS Y CONSULTAS DEL ARCHIVO CENTRAL DE LA AGENCIA DE DESARROLLO LOCAL DE ITAGÜÍ – ADELI</t>
  </si>
  <si>
    <t>900.030.197-5</t>
  </si>
  <si>
    <t xml:space="preserve">ESTRATEGIAS DOCUMENTALES S.A.S </t>
  </si>
  <si>
    <t>016-2024</t>
  </si>
  <si>
    <t>INTERVENTORÍA TÉCNICA, ADMINISTRATIVA, FINANCIERA Y AMBIENTAL PARA LA MODERNIZACIÓN, REFORZAMIENTO Y EXPANSIÓN, ASÍ COMO LA OPERACIÓN Y EL MANTENIMIENTO Y ACTIVIDADES CONEXAS, COMPLEMENTARIAS, ASOCIADAS AL SISTEMA DE ALUMBRADO CON TECNOLOGÍA LED DEL MUNICIPIO DE ITAGÜÍ</t>
  </si>
  <si>
    <t>FLUXES INGENIERÍA S.A.S.</t>
  </si>
  <si>
    <t xml:space="preserve">https://community.secop.gov.co/Public/Tendering/OpportunityDetail/Index?noticeUID=CO1.NTC.6290627&amp;isFromPublicArea=True&amp;isModal=False </t>
  </si>
  <si>
    <t>ORDEN DE SERVICIO 01-2024</t>
  </si>
  <si>
    <t>MANTENIMIENTO PREVENTIVO Y CORRECTIVO DE AIRES ACONDICIONADOS Y SUS DIFERENTES SISTEMAS COMPUESTOS DE LAS INSTALACIONES DONDE FUNCIONA LA AGENCIA DE DESARROLLO LOCAL DE ITAGUI- ADELI</t>
  </si>
  <si>
    <t>INGENIEROS ALIADOS S.A.S</t>
  </si>
  <si>
    <t xml:space="preserve">https://community.secop.gov.co/Public/Tendering/OpportunityDetail/Index?noticeUID=CO1.NTC.6292335&amp;isFromPublicArea=True&amp;isModal=False </t>
  </si>
  <si>
    <t xml:space="preserve">PABLO ANDRES GOMEZ BAEZ </t>
  </si>
  <si>
    <t>017-2024</t>
  </si>
  <si>
    <t>PRESTACIÓN DE SERVICIOS DE APOYO A LA GESTIÓN PARA LLEVAR A CABO LAS ACTIVIDADES LOGÍSTICAS, OPERATIVAS Y ORGANIZACIONALES DE LOS PLANES ESTRATÉGICOS DE TALENTO HUMANO, INSTITUCIONAL DE CAPACITACIONES, SEGURIDAD Y SALUD EN EL TRABAJO (SG-SST) Y ANUAL DE BIENESTAR Y ESTÍMULOS E INCENTIVOS 2024, DIRIGIDOS A LOS SERVIDORES PÚBLICOS DE LA AGENCIA DE DESARROLLO LOCAL DE ITAGÜÍ - ADELI.</t>
  </si>
  <si>
    <t>811.034.663-1</t>
  </si>
  <si>
    <t>CONSTRUCCION COLECTIVA S.A.S</t>
  </si>
  <si>
    <t>ESTEFANIA CALDERON ARCILA</t>
  </si>
  <si>
    <t>https://community.secop.gov.co/Public/Tendering/OpportunityDetail/Index?noticeUID=CO1.NTC.6318926&amp;isFromPublicArea=True&amp;isModal=False</t>
  </si>
  <si>
    <t>018-2024</t>
  </si>
  <si>
    <t xml:space="preserve">ELABORACIÓN DE ESTUDIOS Y DISEÑOS DE LA VÍA DE ACCESO EN EL SECTOR DE LA SANTA CRUZ DEL MUNICIPIO DE ITAGÜÍ. </t>
  </si>
  <si>
    <t xml:space="preserve">900.355.180-6 </t>
  </si>
  <si>
    <t xml:space="preserve">CONCAVAS S.A.S </t>
  </si>
  <si>
    <t xml:space="preserve">https://community.secop.gov.co/Public/Tendering/OpportunityDetail/Index?noticeUID=CO1.NTC.6340662&amp;isFromPublicArea=True&amp;isModal=False </t>
  </si>
  <si>
    <t xml:space="preserve">ADRIANA BUITRAGO </t>
  </si>
  <si>
    <t xml:space="preserve">LUIS ALEXANDER SALDARRIAGA </t>
  </si>
  <si>
    <t>019-2024</t>
  </si>
  <si>
    <t>CONSULTORÍA PARA LA ELABORACIÓN DE ESTUDIOS Y DISEÑOS PARA EL DESARROLLO DE OBRAS DE ESPACIO PÚBLICO DE INFRAESTRUCTURA FÍSICA Y REDES DE SERVICIO PÚBLICO DEL MUNICIPIO DE ITAGUI.</t>
  </si>
  <si>
    <t>CONCAVAS</t>
  </si>
  <si>
    <t>MEJORAMIENTO DE LA INFRAESTRUCTURA DEPORTIVA Y RECREATIVA EN EL MUNICIPIO DE ITAGUI</t>
  </si>
  <si>
    <t>021-2024</t>
  </si>
  <si>
    <t>LA UNION TEMPORAL LU-24</t>
  </si>
  <si>
    <t xml:space="preserve">DANIEL CAMPUZANO </t>
  </si>
  <si>
    <t>INTERVENTORIA TECNICA, ADMNISTRATIVA, FINANCIERA, JURIDICA Y AMBIENTAL PARA EL MEJORAMIENTO DE LA INFRAESTRUCTURA DEPORTIVA Y RECREATIVA EN EL MUNICIPIO DE ITAGUI.</t>
  </si>
  <si>
    <t>901849773-8</t>
  </si>
  <si>
    <t>https://community.secop.gov.co/Public/Tendering/OpportunityDetail/Index?noticeUID=CO1.NTC.6308289&amp;isFromPublicArea=True&amp;isModal=False</t>
  </si>
  <si>
    <t>https://community.secop.gov.co/Public/Tendering/OpportunityDetail/Index?noticeUID=CO1.NTC.6405597&amp;isFromPublicArea=True&amp;isModal=False</t>
  </si>
  <si>
    <t xml:space="preserve">  020-2024</t>
  </si>
  <si>
    <t>PRESTACIÓN DE SERVICIOS PROFESIONALES PARA LA ASESORÍA, SOPORTE Y MANTENIMIENTO DEL SERVIDOR, SISGED, SEDE ELECTRÓNICA; ASÍ MISMO, ALGUNOS ASPECTOS DEL SOFTWARE DINÁMICA GERENCIAL DE LA AGENCIA DE DESARROLLO LOCAL DE ITAGUÍ- ADELI.</t>
  </si>
  <si>
    <t>022-2024</t>
  </si>
  <si>
    <t>CODWEB S.A.S</t>
  </si>
  <si>
    <t>901.144.915-0</t>
  </si>
  <si>
    <t>https://community.secop.gov.co/Public/Tendering/OpportunityDetail/Index?noticeUID=CO1.NTC.6431003&amp;isFromPublicArea=True&amp;isModal=False</t>
  </si>
  <si>
    <t>023-2024</t>
  </si>
  <si>
    <t>MANTENIMIENTO PREVENTIVO Y CORRECTIVO DE LOS SISTEMAS HIDRÁULICOS Y RED CONTRA INCENDIOS DE LOS EDIFICIOS DE USO INSTITUCIONAL DEL MUNICIPIO DE ITAGUÍ.</t>
  </si>
  <si>
    <t>M.A.S SOLUCIONES INDUSTRIALES S.A.S</t>
  </si>
  <si>
    <t>900.618.629-0</t>
  </si>
  <si>
    <t xml:space="preserve">ANA MARIA GONALEZ  Y HECTOR ANDRES ATEHORTUA </t>
  </si>
  <si>
    <t>https://community.secop.gov.co/Public/Tendering/OpportunityDetail/Index?noticeUID=CO1.NTC.6448829&amp;isFromPublicArea=True&amp;isModal=False</t>
  </si>
  <si>
    <t>https://community.secop.gov.co/Public/Tendering/OpportunityDetail/Index?noticeUID=CO1.NTC.6375275&amp;isFromPublicArea=True&amp;isModal=False</t>
  </si>
  <si>
    <t>024-2024</t>
  </si>
  <si>
    <t>ARRENDAMIENTO DEL ALUMBRADO NAVIDEÑO 2024, PARA EL MUNICIPIO DE ITAGUI.</t>
  </si>
  <si>
    <t>CHRISTIMAS FARAH S.A.S</t>
  </si>
  <si>
    <t>https://community.secop.gov.co/Public/Tendering/OpportunityDetail/Index?noticeUID=CO1.NTC.6467359&amp;isFromPublicArea=True&amp;isModal=False</t>
  </si>
  <si>
    <t xml:space="preserve">ANA MARIA GONZALEZ QUINTERO </t>
  </si>
  <si>
    <t>025-2024</t>
  </si>
  <si>
    <t>CONSORCIO MOVILIDAD SEGURA Y SOSTENIBLE</t>
  </si>
  <si>
    <t>CONSULTORÍA PARA LA FORMULACIÓN Y ACTUALIZACIÓN DE INSTRUMENTOS DE PLANIFICACIÓN QUE PERMITAN DESARROLLAR POLITICAS PLANES Y PROYECTOS EN MATERIA DE MOVILIDAD Y SEGURIDAD VIAL EN EL MUNICIPIO DE ITAGÜÍ</t>
  </si>
  <si>
    <t>901.857569-5</t>
  </si>
  <si>
    <t>026-2024</t>
  </si>
  <si>
    <t>027-2024</t>
  </si>
  <si>
    <t>028-2024</t>
  </si>
  <si>
    <t>PRESTACIÓN DE SERVICIO PROFESIONALES COMO INGENIERO CIVIL PARA EL ACOMPAÑAMIENTO Y APOYO TÉCNICO EN LA EJECUCIÓN DE LOS CONTRATOS Y CONVENIOS SUPERVISADOS POR LA DIRECCIÓN OPERATIVA Y DE PROYECTOS DE ADELI.</t>
  </si>
  <si>
    <t>DANNY ORLANDO ORTEGA CASTAÑO</t>
  </si>
  <si>
    <t>JUAN ESTEBAN DUQUE MUÑOZ</t>
  </si>
  <si>
    <t xml:space="preserve">LPZ CONSTRUCCIONES S.A.S </t>
  </si>
  <si>
    <t>PRESTACIÓN DE SERVICIOS COMO INTERMEDIARIO DE SEGUROS PARA LA ASESORIA Y GESTIÓN DE SEGUROS DE LA AGENCIA DE DESARROLLO LOCAL DE ITAGUÍ, LA CUAL INCLUYE EL ACOMPAÑAMIENTO EN MATERIA DE RECLAMACIONES POR SINIESTRO Y EN GENERAL EN TODO LO RELACIONADO CON EL CONTRATO DE SEGUROS.</t>
  </si>
  <si>
    <t>SANIN ALIANZA LTDA</t>
  </si>
  <si>
    <t>811046240-1</t>
  </si>
  <si>
    <t>NO APLICA</t>
  </si>
  <si>
    <t>MANTENIMIENTO Y ADECUACIÓN DE LOS LOCALES COMERCIALES PROPIEDAD DEL MUNICIPIO DE ITAGUI, ADMINISTRADOS POR ADELI EN RAZON AL CONTRATO INTERADMINISTRATIVO N° SSA-230-2021</t>
  </si>
  <si>
    <t>900.924.246-5</t>
  </si>
  <si>
    <t>https://community.secop.gov.co/Public/Tendering/OpportunityDetail/Index?noticeUID=CO1.NTC.6624139&amp;isFromPublicArea=True&amp;isModal=False</t>
  </si>
  <si>
    <t>https://community.secop.gov.co/Public/Tendering/OpportunityDetail/Index?noticeUID=CO1.NTC.6695169&amp;isFromPublicArea=True&amp;isModal=False</t>
  </si>
  <si>
    <t>https://community.secop.gov.co/Public/Tendering/OpportunityDetail/Index?noticeUID=CO1.NTC.6633148&amp;isFromPublicArea=True&amp;isModal=False</t>
  </si>
  <si>
    <t>https://community.secop.gov.co/Public/Tendering/OpportunityDetail/Index?noticeUID=CO1.NTC.6532443&amp;isFromPublicArea=True&amp;isModal=False</t>
  </si>
  <si>
    <r>
      <t xml:space="preserve">ACTUALIZADO POR:  </t>
    </r>
    <r>
      <rPr>
        <b/>
        <sz val="9"/>
        <color theme="1"/>
        <rFont val="Arial"/>
        <family val="2"/>
      </rPr>
      <t>MARIA CAMILA GUISAO ZEA</t>
    </r>
    <r>
      <rPr>
        <sz val="9"/>
        <color theme="1"/>
        <rFont val="Arial"/>
        <family val="2"/>
      </rPr>
      <t xml:space="preserve"> </t>
    </r>
  </si>
  <si>
    <t xml:space="preserve">EMPRESA INDUSTRIAL Y COMERCIAL DEL ESTADO </t>
  </si>
  <si>
    <t xml:space="preserve">AGENCIA DE DESARROLLO LOCAL DE ITAGÜÍ - ADELI </t>
  </si>
  <si>
    <t>Valor Inicial</t>
  </si>
  <si>
    <t>Adiciones</t>
  </si>
  <si>
    <t>Recursos Totales Desembolsados o Pagados</t>
  </si>
  <si>
    <t>Adición en Tiempo</t>
  </si>
  <si>
    <t xml:space="preserve">Fecha Suscripción del Contrato </t>
  </si>
  <si>
    <t>Valor Total</t>
  </si>
  <si>
    <t>Recursos Pendientes de Ejecutar</t>
  </si>
  <si>
    <t>% de Avance del Contrato</t>
  </si>
  <si>
    <t xml:space="preserve">FECHA DE CORTE </t>
  </si>
  <si>
    <t>Contrato Interadministrativo</t>
  </si>
  <si>
    <t>SI-049-2017</t>
  </si>
  <si>
    <t>SSA-230-2021</t>
  </si>
  <si>
    <t>SI-236-2021</t>
  </si>
  <si>
    <t>SI-335-2021</t>
  </si>
  <si>
    <t>SI-329-2021</t>
  </si>
  <si>
    <t>NICOLAS LONDOÑO OSSA</t>
  </si>
  <si>
    <t>HECTOR ANDRÉS ATEHORTUA GOMEZ</t>
  </si>
  <si>
    <t>SI-328-2021</t>
  </si>
  <si>
    <t>SI-321-2021</t>
  </si>
  <si>
    <t>SI-138-2022</t>
  </si>
  <si>
    <t>SMA-181-2022</t>
  </si>
  <si>
    <t>SI-192-2022</t>
  </si>
  <si>
    <t>REGALIAS</t>
  </si>
  <si>
    <t>SI-228-2022</t>
  </si>
  <si>
    <t>SP-231-2022</t>
  </si>
  <si>
    <t>SI-232-2022</t>
  </si>
  <si>
    <t>SM-233-2022</t>
  </si>
  <si>
    <t>SI-114-2023</t>
  </si>
  <si>
    <t>SI-095-2023</t>
  </si>
  <si>
    <t>SM-155-2023</t>
  </si>
  <si>
    <t>SI-158-2023</t>
  </si>
  <si>
    <t>SI-166-2023</t>
  </si>
  <si>
    <t>AD-158-2023</t>
  </si>
  <si>
    <t>SI-077-2024</t>
  </si>
  <si>
    <t>SM-CD-083-2024</t>
  </si>
  <si>
    <t>SI-CD-088-2024</t>
  </si>
  <si>
    <t>SM-CD-123-2024</t>
  </si>
  <si>
    <t>SI-CD-125-2024</t>
  </si>
  <si>
    <t>SI-CD-130-2024</t>
  </si>
  <si>
    <t>SI-CD-136-2024</t>
  </si>
  <si>
    <t>CONSORCIO AG (INV. PÚBLICA N° 006 - 2021)</t>
  </si>
  <si>
    <t>CONSORCIO INTERVETORIA MEJORAMIENTO ESPACIOS PUBLICOS ITAGÜÍ (INV. PÚBLICA N° 008 - 2021)</t>
  </si>
  <si>
    <t>CONSORCIO DESARROLLO ITAGUI (INV. PÚBLICA N° 007 - 2021)</t>
  </si>
  <si>
    <t>CONSORCIO ESPACIO PUBLICO-009-2021 (INV. PÚBLICA N° 009 - 2021)</t>
  </si>
  <si>
    <t>CONSORCIO DIAGNOSTICO RED VIAL ITAGÜÍ 2023 (INV. PRIVADA 005 - 2023)</t>
  </si>
  <si>
    <t>CONSORCIO OBRAS HIDRAULICAS ITAGÜÍ (INV. PUBLICA N° 014 - 2021)</t>
  </si>
  <si>
    <t>CONSORCIO INTER QUEBRDAS (INV. PRIVADA  N° 015 - 2021)</t>
  </si>
  <si>
    <t>CONCAVAS S.A.S (INV. PRIVADA No. 016-2021)</t>
  </si>
  <si>
    <t>CONSORCIO METROPOLITANO (INV. PUBLICA N° 020 - 2021)</t>
  </si>
  <si>
    <t>CONSORCIO INTERVENTORIA CORREDOR METROPOLITANO DE ITAGUI (INV. PUBLICA N° 019 - 2021)</t>
  </si>
  <si>
    <t>CONCAVAS S.A.S (INV. PRIVADA N° 002 - 2022)</t>
  </si>
  <si>
    <t xml:space="preserve"> JORGE IVAN RAMIREZ RESTREPO (INV. PRIVADA N° 004 - 2022)</t>
  </si>
  <si>
    <t>TRASSO ARQUITECTURA S.A.S (INV. PRIVADA 004 -2023)</t>
  </si>
  <si>
    <t xml:space="preserve"> CONSORCIO EDUCACIÓN ITAGÜÍ (INV. PUBLICA N° 006 - 2022)</t>
  </si>
  <si>
    <t xml:space="preserve"> CONSORCIO MATTUR-BIOTA (INV. PRIVADA N° 009 - 2022)</t>
  </si>
  <si>
    <t>CONSORCIO INSTITUCIONES 2023 (INV. PRIVADA N° 005 DE 2023)</t>
  </si>
  <si>
    <t>CONSORCIO AUGE (INV. PUBLICA N° 007 - 2022)</t>
  </si>
  <si>
    <t>CONSORCIO INTERMUNICIPAL 2022 (INV. PRIVADA N° 010 - 2022)</t>
  </si>
  <si>
    <t>VIAS &amp; VIVIENDAS S.A.S (INV. PUBLICA N° 008 - 2022)</t>
  </si>
  <si>
    <t>DISECONSTRUIR S.A.S (INV. PRIVADA N° 013 - 2022)</t>
  </si>
  <si>
    <t>INGENIEROS ALIADOS S.A.S. (INV. PRIVADA N° 013 - 2022)</t>
  </si>
  <si>
    <t>BEATRIZ EUGENIA BARROS MADRIGAL (INV. PUBLICA N° 002 - 2023)</t>
  </si>
  <si>
    <t>CONSORCIO SINDICI (INV. PRIVADA N° 003 - 2023)</t>
  </si>
  <si>
    <t>CONSORCIO MARIA JOSEFA (INV. PUBLICA N° 001 - 2023)</t>
  </si>
  <si>
    <t>JOSE RICARDO TAMAYO ISAZA (INV. PRIVADA N° 002 - 2023)</t>
  </si>
  <si>
    <t>CONSORCIO ESPACIO PUBLICO 2023 (INV. PÚBLICA N° 003 - 2023)</t>
  </si>
  <si>
    <t>JUAN MANUEL SUAREZ OSOSRIO (INV. PRIVADA N° 011 - 2023)</t>
  </si>
  <si>
    <t>DISECONSTRUIR S.A.S (INV. PRIVADA N° 012 - 2023)</t>
  </si>
  <si>
    <t>CONSORCIO MOVILIDAD ITAGÜÍ (INV. PÚBLICA N° 004 - 2023)</t>
  </si>
  <si>
    <t>M3 GRUPO EMPRESARIAL S.A.S ( INV. PÚBLICA N°  001 - 2024)</t>
  </si>
  <si>
    <t>JERA INGENIERIA S.A.S (INV PRIVADA N°  003 - 2024)</t>
  </si>
  <si>
    <t>EJECUCIÓN DE CONTRATOS BAJO ADMINISTRACIÓN DELEGADA POR CELEBRACIÓN DE CONTRATO INTERADMINISTRATIVO</t>
  </si>
  <si>
    <t>EJECUCIÓN DE CONTRATACIÓN DIRECTA 2024</t>
  </si>
  <si>
    <t>SERVICIOS DE IMPRESIÓN Y FOTOCOPIADO DE DOCUMENTOS BAJO LA MODALIDAD DE OUTSOURCING; PARA EL ADECUADO FUNCIONAMIENTO DE LA EMPRESA INDUSTRIAL Y COMERCIAL DEL ESTADO - ADELI.</t>
  </si>
  <si>
    <t>Liquidación</t>
  </si>
  <si>
    <t>ACTA LIQUIDACION 28/05/2024</t>
  </si>
  <si>
    <t>ACTA TERMINACIÓN ANTICIPADA 15/5/2024</t>
  </si>
  <si>
    <t>ACTA DE LIQUIDACIÓN 30/08/2024</t>
  </si>
  <si>
    <t>ACTA DE LIQUIDACIÓN 20/05/2024</t>
  </si>
  <si>
    <t>CONTRATO SUSPENDIDO A PARTIR DEL 29/05/2023  ,  ACTA DE REANUDACIÓN 21/08/2024</t>
  </si>
  <si>
    <t>ACTA DE LIQUIDACIÓN  20/09/2021</t>
  </si>
  <si>
    <t>ACTA DE LIQUIDACIÓN 22/03/2024</t>
  </si>
  <si>
    <t>ACTA DE LIQUIDACIÓN 26/07/2024</t>
  </si>
  <si>
    <t>ACTA DE TERMINACIÓN SUSCRITA EL 19/11/2023</t>
  </si>
  <si>
    <t>ACTA DE RECIBO DE OBRA SUSCRITA 15/02/2024</t>
  </si>
  <si>
    <t>ACTA DE TERMINACIÓN 12/03/2024</t>
  </si>
  <si>
    <t>ACTA DE LIQUDACIÓN  01/04/2024</t>
  </si>
  <si>
    <t>ACTA DE LIQUIDACION 19/09/2024</t>
  </si>
  <si>
    <t>ACTA DE LIQUIDACIÓN 16/09/2024</t>
  </si>
  <si>
    <t>10/08/203</t>
  </si>
  <si>
    <t>ACTA DE LIQUIDACIÓN 29/04/2024</t>
  </si>
  <si>
    <t>ACTA DE LIQUIDACIÓN 26/05/2023</t>
  </si>
  <si>
    <t>ACTA DE LIQUIDACIÓN 09/08/2023</t>
  </si>
  <si>
    <t>ACTA DE TERMINACIÓN SUSCRITA EL 23/06/2023</t>
  </si>
  <si>
    <t>ACTA DE LIQUIDACIÓN 12/06/2023</t>
  </si>
  <si>
    <t>ACTA DE RECIBO DE OBRA 11/03/2023</t>
  </si>
  <si>
    <t>ACTA DE TERMINACION 26/06/2024</t>
  </si>
  <si>
    <t>ACTA DE LIQUIDACIÓN 23/09/2024</t>
  </si>
  <si>
    <t>ACTA DE LIQUDACIÓN  24/09/2024</t>
  </si>
  <si>
    <t>ACTA DE TERMINACION 02/07/2024</t>
  </si>
  <si>
    <t>ACTA DE TERMINACIÓN SUSCRITA EL 02/07/2024</t>
  </si>
  <si>
    <t>ACTA DE RECIBO DE OBRA SUSCRITA EL 28/05/2024</t>
  </si>
  <si>
    <t>ACTA DE LIQUIDACION 30/06/2024</t>
  </si>
  <si>
    <t>ACTA RECIBO DE OBRA 20/12/2023</t>
  </si>
  <si>
    <t>ACTA DE LIQUIDACIÓN 30/07/2024</t>
  </si>
  <si>
    <t>ACTA DE TERMINACIÓN 02/06/2023</t>
  </si>
  <si>
    <t>ACTA DE RECIBO DE OBRA 01/04/2024</t>
  </si>
  <si>
    <t>ACTA DE RECIBO DE OBRA  09/11/2023</t>
  </si>
  <si>
    <t>30/12/027</t>
  </si>
  <si>
    <t>ACTA DE LIQUIDACION 15/8/2024</t>
  </si>
  <si>
    <t>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t>
  </si>
  <si>
    <t>ACTA DE LIQUIDACION 08/10/2024</t>
  </si>
  <si>
    <t>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t>
  </si>
  <si>
    <t>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t>
  </si>
  <si>
    <t>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t>
  </si>
  <si>
    <t>https://community.secop.gov.co/Public/Tendering/ContractNoticePhases/View?PPI=CO1.PPI.22275758&amp;isFromPublicArea=True&amp;isModal=False</t>
  </si>
  <si>
    <t>https://community.secop.gov.co/Public/Tendering/ContractNoticePhases/View?PPI=CO1.PPI.24664913&amp;isFromPublicArea=True&amp;isModal=False</t>
  </si>
  <si>
    <t>https://www.contratos.gov.co/consultas/detalleProceso.do?numConstancia=21-4-12568211</t>
  </si>
  <si>
    <t>https://www.contratos.gov.co/consultas/detalleProceso.do?numConstancia=21-4-12625898</t>
  </si>
  <si>
    <t>https://www.contratos.gov.co/consultas/detalleProceso.do?numConstancia=21-4-12641324&amp;g-recaptcha-response=03AGdBq27Codt26e629XDHnbkCskmQL78ftJwS14ZRZp9-qV3ecgmdEKB485kh7uSi_5DaGd-ExxhJSAGrI2YSmNvb6Mp1D_eWXJdNOsgivWFYg_mZv5TT2yw5MUJosc96lJ9GUDpeTj5sr3UCrjtHzSAteXCdvdP2A4_44zi2qYiMAWZbOwcVMVI3B_nPF-QDLd3qrH9Kl8HcbP_mRzcR0pDWNS40K6deaceTQG0FO4rBbHAYWTG_mOl1tyQe5ulqj7XXUdFaSKmDRY-bRfH3hPvONpukTW2XEoy_</t>
  </si>
  <si>
    <t>ACTA DE LIQUIDACION 20/05/2024</t>
  </si>
  <si>
    <t>:	https://www.contratos.gov.co/consultas/detalleProceso.do?numConstancia=22-4-12713508</t>
  </si>
  <si>
    <t>https://www.contratos.gov.co/consultas/detalleProceso.do?numConstancia=21-4-12627745</t>
  </si>
  <si>
    <t>https://www.contratos.gov.co/consultas/detalleProceso.do?numConstancia=21-4-12587395</t>
  </si>
  <si>
    <t>https://www.contratos.gov.co/consultas/detalleProceso.do?numConstancia=22-4-12901359</t>
  </si>
  <si>
    <t>https://www.contratos.gov.co/consultas/detalleProceso.do?numConstancia=22-4-12993238</t>
  </si>
  <si>
    <t>https://community.secop.gov.co/Public/Tendering/ContractNoticePhases/View?PPI=CO1.PPI.24549856&amp;isFromPublicArea=True&amp;isModal=False</t>
  </si>
  <si>
    <t>https://www.contratos.gov.co/consultas/detalleProceso.do?numConstancia=22-4-13204742</t>
  </si>
  <si>
    <t>https://community.secop.gov.co/Public/Tendering/ContractNoticePhases/View?PPI=CO1.PPI.20198571&amp;isFromPublicArea=True&amp;isModal=False</t>
  </si>
  <si>
    <t>https://community.secop.gov.co/Public/Tendering/ContractNoticePhases/View?PPI=CO1.PPI.26980282&amp;isFromPublicArea=True&amp;isModal=False</t>
  </si>
  <si>
    <t>https://community.secop.gov.co/Public/Tendering/ContractNoticePhases/View?PPI=CO1.PPI.26985523&amp;isFromPublicArea=True&amp;isModal=False</t>
  </si>
  <si>
    <t>https://community.secop.gov.co/Public/Tendering/ContractNoticePhases/View?PPI=CO1.PPI.26740950&amp;isFromPublicArea=True&amp;isModal=False</t>
  </si>
  <si>
    <t>https://community.secop.gov.co/Public/Tendering/OpportunityDetail/Index?noticeUID=CO1.NTC.3470644&amp;isFromPublicArea=True&amp;isModal=False</t>
  </si>
  <si>
    <t>https://community.secop.gov.co/Public/Tendering/OpportunityDetail/Index?noticeUID=CO1.NTC.3305005&amp;isFromPublicArea=True&amp;isModal=False</t>
  </si>
  <si>
    <t>https://community.secop.gov.co/Public/Tendering/OpportunityDetail/Index?noticeUID=CO1.NTC.3525889&amp;isFromPublicArea=True&amp;isModal=False</t>
  </si>
  <si>
    <t>https://community.secop.gov.co/Public/Tendering/OpportunityDetail/Index?noticeUID=CO1.NTC.3639967&amp;isFromPublicArea=True&amp;isModal=False</t>
  </si>
  <si>
    <t>https://community.secop.gov.co/Public/Tendering/OpportunityDetail/Index?noticeUID=CO1.NTC.3913689&amp;isFromPublicArea=True&amp;isModal=False</t>
  </si>
  <si>
    <t>https://community.secop.gov.co/Public/Tendering/OpportunityDetail/Index?noticeUID=CO1.NTC.4283035&amp;isFromPublicArea=True&amp;isModal=False</t>
  </si>
  <si>
    <t>https://community.secop.gov.co/Public/Tendering/OpportunityDetail/Index?noticeUID=CO1.NTC.4203033&amp;isFromPublicArea=True&amp;isModal=False</t>
  </si>
  <si>
    <t>https://community.secop.gov.co/Public/Tendering/OpportunityDetail/Index?noticeUID=CO1.NTC.4573932&amp;isFromPublicArea=True&amp;isModal=False</t>
  </si>
  <si>
    <t>https://community.secop.gov.co/Public/Tendering/OpportunityDetail/Index?noticeUID=CO1.NTC.4963333&amp;isFromPublicArea=True&amp;isModal=False</t>
  </si>
  <si>
    <t>https://community.secop.gov.co/Public/Tendering/OpportunityDetail/Index?noticeUID=CO1.NTC.4397571&amp;isFromPublicArea=True&amp;isModal=False</t>
  </si>
  <si>
    <t>https://community.secop.gov.co/Public/Tendering/OpportunityDetail/Index?noticeUID=CO1.NTC.5071814&amp;isFromPublicArea=True&amp;isModal=False</t>
  </si>
  <si>
    <t>https://community.secop.gov.co/Public/Tendering/OpportunityDetail/Index?noticeUID=CO1.NTC.4078030&amp;isFromPublicArea=True&amp;isModal=False</t>
  </si>
  <si>
    <t>https://community.secop.gov.co/Public/Tendering/OpportunityDetail/Index?noticeUID=CO1.NTC.4187467&amp;isFromPublicArea=True&amp;isModal=False</t>
  </si>
  <si>
    <t>https://community.secop.gov.co/Public/Tendering/OpportunityDetail/Index?noticeUID=CO1.NTC.4016184&amp;isFromPublicArea=True&amp;isModal=False</t>
  </si>
  <si>
    <t>https://community.secop.gov.co/Public/Tendering/OpportunityDetail/Index?noticeUID=CO1.NTC.4179355&amp;isFromPublicArea=True&amp;isModal=False</t>
  </si>
  <si>
    <t>https://community.secop.gov.co/Public/Tendering/OpportunityDetail/Index?noticeUID=CO1.NTC.4542259&amp;isFromPublicArea=True&amp;isModal=False</t>
  </si>
  <si>
    <t>https://community.secop.gov.co/Public/Tendering/OpportunityDetail/Index?noticeUID=CO1.NTC.4491830&amp;isFromPublicArea=True&amp;isModal=False</t>
  </si>
  <si>
    <t>https://community.secop.gov.co/Public/Tendering/OpportunityDetail/Index?noticeUID=CO1.NTC.4673692&amp;isFromPublicArea=True&amp;isModal=False</t>
  </si>
  <si>
    <t>https://community.secop.gov.co/Public/Tendering/OpportunityDetail/Index?noticeUID=CO1.NTC.4673998&amp;isFromPublicArea=True&amp;isModal=False</t>
  </si>
  <si>
    <t>https://community.secop.gov.co/Public/Tendering/OpportunityDetail/Index?noticeUID=CO1.NTC.4491839&amp;isFromPublicArea=True&amp;isModal=False</t>
  </si>
  <si>
    <t>http://itagui.gestiontransparente.com/Rendicion/LegalDocumentContractDetail.aspx?P4=38965&amp;P1=000006&amp;P2=037-2023&amp;P3=20-05-2024&amp;P6=Liquidacion&amp;P5=LIQUIDACION&amp;P7=38965</t>
  </si>
  <si>
    <t>https://community.secop.gov.co/Public/Tendering/OpportunityDetail/Index?noticeUID=CO1.NTC.4902534&amp;isFromPublicArea=True&amp;isModal=False</t>
  </si>
  <si>
    <t>http://itagui.gestiontransparente.com/Rendicion/hstContrato.aspx?p1=000006&amp;p2=047-2023&amp;p3=20561</t>
  </si>
  <si>
    <t>029-2024</t>
  </si>
  <si>
    <t>CONSULTORIA PARA LA ELABORACIÓN DE ESTUDIOS Y DISEÑOS PARA EL DESARROLLO DE OBRAS DE ESPACIO PÚBLICO Y DE INFRAESTRUCTURA FÍSICA DEL MUNICIPIO DE ITAGUÍ.</t>
  </si>
  <si>
    <t>900355180-6</t>
  </si>
  <si>
    <t>CONCAVAS S.A.S</t>
  </si>
  <si>
    <t>https://community.secop.gov.co/Public/Tendering/OpportunityDetail/Index?noticeUID=CO1.NTC.6891673&amp;isFromPublicArea=True&amp;isModal=False</t>
  </si>
  <si>
    <t>030-2024</t>
  </si>
  <si>
    <t xml:space="preserve">MANTENIMIENTO PREVENTIVO Y CORRECTIVO DE LAS CAMARAS DEL CIRCUITO CERRADO DE TELEVISIÓN- CCTV, EL MANTENIMIENTO GENERAL DE LA RED DE FIBRA ÓPTICA Y LA INSTALACIÓN, REPOSICIÓN Y MANTENIMIENTO DE LA RED SEMAFORICA DEL MUNICIPIO DE ITAGUI. </t>
  </si>
  <si>
    <t>900155215-7</t>
  </si>
  <si>
    <t xml:space="preserve">PABLO ANDRES  GOMEZ </t>
  </si>
  <si>
    <t>https://community.secop.gov.co/Public/Tendering/OpportunityDetail/Index?noticeUID=CO1.NTC.6773304&amp;isFromPublicArea=True&amp;isModal=False</t>
  </si>
  <si>
    <t>031-2024</t>
  </si>
  <si>
    <t>NTERVENTORIA TECNICA ADMINISTRATIVA, FINANCIERA, LEGAL Y AMBIENTAL PARA EL MANTENIMIENTO PREVENTIVO Y CORRECTIVO DE LAS CÁMARAS DEL CIRCUITO CERRADO DE TELEVISIÓN-CCTV, EL MANTENIMIENTO GENERAL DE LA RED DE FIBRA ÓPTICA Y LA INSTALACIÓN, REPOSICIÓN Y MANTENIMIENTO DE LA RED ÓPTICA Y LA INSTALACIÓN, REPOSICIÓN Y MANTENIMIENTO DE LA RED SEMAFÓRICA DEL MUNICIPIO DE ITAGUÍ.</t>
  </si>
  <si>
    <t>FLUXES INGENIERIA S.A.S</t>
  </si>
  <si>
    <t>901255513-1</t>
  </si>
  <si>
    <t>https://community.secop.gov.co/Public/Tendering/OpportunityDetail/Index?noticeUID=CO1.NTC.6907772&amp;isFromPublicArea=True&amp;isModal=False</t>
  </si>
  <si>
    <t>032-2024</t>
  </si>
  <si>
    <t>MEJORAMIENTO Y MANTENIMIENTO DE ESPACIOS PÚBLICOS PARA LA TRANSITABILIDAD DE LAS COMUNAS 4, 5 Y CORREGIMIENTO EN EL MUNICIPIO DE ITAGÜÍ.</t>
  </si>
  <si>
    <t>PAVIMENTAR S.A</t>
  </si>
  <si>
    <t>800040014-6</t>
  </si>
  <si>
    <t xml:space="preserve">JUAN ESTEBAN DUQUE </t>
  </si>
  <si>
    <t>https://community.secop.gov.co/Public/Tendering/OpportunityDetail/Index?noticeUID=CO1.NTC.6807513&amp;isFromPublicArea=True&amp;isModal=False</t>
  </si>
  <si>
    <t>033-2024</t>
  </si>
  <si>
    <t>MEJORAMIENTO Y MANTENIMIENTO DE ESPACIOS PÚBLICOS PARA LA TRANSITABILIDAD DE LAS COMUNAS 1, 2, 3 Y 6 EN EL MUNICIPIO DE ITAGÜÍ.</t>
  </si>
  <si>
    <t>ESTRUCTURAS Y PAVIMENTOS S.A.S</t>
  </si>
  <si>
    <t>900243322-4</t>
  </si>
  <si>
    <t>https://community.secop.gov.co/Public/Tendering/OpportunityDetail/Index?noticeUID=CO1.NTC.6811615&amp;isFromPublicArea=True&amp;isModal=False</t>
  </si>
  <si>
    <t>034-2024</t>
  </si>
  <si>
    <t>INTERVENTORIA TECNICA, ADMINISTRATIVA, FINANCIERA, JURIDICA Y AMBIENTAL PARA EL MEJORAMIENTO Y MANTENIMIENTO DE ESPACIOS PÚBLICOS PARA LA TRANSITABILIDAD DE LAS COMUNAS 4, 5 Y CORREGIMINTO EN EL MUNICIPIO DE ITAGUÍ.</t>
  </si>
  <si>
    <t>DISECONSTRUIS S.A.S</t>
  </si>
  <si>
    <t>900200807-1</t>
  </si>
  <si>
    <t>https://community.secop.gov.co/Public/Tendering/OpportunityDetail/Index?noticeUID=CO1.NTC.6950659&amp;isFromPublicArea=True&amp;isModal=False</t>
  </si>
  <si>
    <t>035-2024</t>
  </si>
  <si>
    <t>INTERVENTORIA TÉCNICA, ADMINISTRATIVA, FINANCIERA, JURÍDICA Y AMBIETAL PARA EL MEJORAMIENTO Y MANTENIMIENTO DE ESPACIOS PÚBLICOS PARA LA TRANSITABILIDAD DE LAS COMUNAS 1,2,3 Y 6 EN EL MUNICIPIO DE ITAGUÍ.</t>
  </si>
  <si>
    <t>CONSORCIO INT ITAGUI 2024</t>
  </si>
  <si>
    <t>901882510-7</t>
  </si>
  <si>
    <t>https://community.secop.gov.co/Public/Tendering/OpportunityDetail/Index?noticeUID=CO1.NTC.6960728&amp;isFromPublicArea=True&amp;isModal=False</t>
  </si>
  <si>
    <t>036-2024</t>
  </si>
  <si>
    <t>037-2024</t>
  </si>
  <si>
    <t>MEJORAMIENTO Y MANTENIMIENTO DE ESPACIOS PÚBLICOS PARA LA MOVILIDAD PEATONAL EN EL MUNICIPIO DE ITAGUÍ.</t>
  </si>
  <si>
    <t>CONSORCIO MOVILIDAD 2024</t>
  </si>
  <si>
    <t>901884265-6</t>
  </si>
  <si>
    <t>https://community.secop.gov.co/Public/Tendering/ContractNoticePhases/View?PPI=CO1.PPI.35326756&amp;isFromPublicArea=True&amp;isModal=False</t>
  </si>
  <si>
    <t>INTERVENTORIA TÉCNICA, ADMINISTRATIVA, FINANCIERA, JURIDICA Y AMBIENTAL PARA EL MEJORAMIENTO Y MANTENIMIENTO DE ESPACIOS PÚBLICOS PARA LA MOVILIDAD PEATONAL EN EL MUNCICIPIO DE ITAGUI.</t>
  </si>
  <si>
    <t>CONSORCIO INTERANDENES 2024</t>
  </si>
  <si>
    <t>901884310-1</t>
  </si>
  <si>
    <t>https://community.secop.gov.co/Public/Tendering/OpportunityDetail/Index?noticeUID=CO1.NTC.6973422&amp;isFromPublicArea=True&amp;isModal=False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</si>
</sst>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3" formatCode="_-* #,##0.00_-;\-* #,##0.00_-;_-* &quot;-&quot;??_-;_-@_-"/>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15" x14ac:knownFonts="1">
    <font>
      <sz val="11"/>
      <color theme="1"/>
      <name val="Calibri"/>
      <family val="2"/>
      <scheme val="minor"/>
    </font>
    <font>
      <sz val="11"/>
      <color theme="1"/>
      <name val="Calibri"/>
      <family val="2"/>
      <scheme val="minor"/>
    </font>
    <font>
      <sz val="9"/>
      <color theme="1"/>
      <name val="Arial"/>
      <family val="2"/>
    </font>
    <font>
      <sz val="9"/>
      <color theme="1"/>
      <name val="Calibri"/>
      <family val="2"/>
      <scheme val="minor"/>
    </font>
    <font>
      <sz val="8"/>
      <name val="Calibri"/>
      <family val="2"/>
      <scheme val="minor"/>
    </font>
    <font>
      <sz val="9"/>
      <color rgb="FF000000"/>
      <name val="Arial"/>
      <family val="2"/>
    </font>
    <font>
      <u/>
      <sz val="11"/>
      <color theme="10"/>
      <name val="Calibri"/>
      <family val="2"/>
      <scheme val="minor"/>
    </font>
    <font>
      <b/>
      <sz val="9"/>
      <color theme="1"/>
      <name val="Arial"/>
      <family val="2"/>
    </font>
    <font>
      <b/>
      <sz val="9"/>
      <name val="Arial"/>
      <family val="2"/>
    </font>
    <font>
      <sz val="9"/>
      <name val="Arial"/>
      <family val="2"/>
    </font>
    <font>
      <sz val="9"/>
      <color rgb="FFFF0000"/>
      <name val="Arial"/>
      <family val="2"/>
    </font>
    <font>
      <u/>
      <sz val="9"/>
      <color theme="10"/>
      <name val="Arial"/>
      <family val="2"/>
    </font>
    <font>
      <b/>
      <u/>
      <sz val="9"/>
      <color rgb="FFFF0000"/>
      <name val="Arial"/>
      <family val="2"/>
    </font>
    <font>
      <b/>
      <sz val="9"/>
      <color rgb="FFFF0000"/>
      <name val="Arial"/>
      <family val="2"/>
    </font>
    <font>
      <b/>
      <sz val="9"/>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40D0A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04">
    <xf numFmtId="0" fontId="0" fillId="0" borderId="0" xfId="0"/>
    <xf numFmtId="0" fontId="2" fillId="0" borderId="0" xfId="0" applyFont="1"/>
    <xf numFmtId="0" fontId="2" fillId="0" borderId="0" xfId="0" applyFont="1" applyAlignment="1">
      <alignment horizontal="justify" vertical="center"/>
    </xf>
    <xf numFmtId="0" fontId="2" fillId="0" borderId="1" xfId="0" applyFont="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9"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14" fontId="9" fillId="2" borderId="1" xfId="0" applyNumberFormat="1" applyFont="1" applyFill="1" applyBorder="1" applyAlignment="1">
      <alignment horizontal="center" vertical="center" wrapText="1"/>
    </xf>
    <xf numFmtId="0" fontId="2" fillId="0" borderId="2" xfId="0" applyFont="1" applyBorder="1" applyAlignment="1">
      <alignment horizontal="justify" vertical="center"/>
    </xf>
    <xf numFmtId="49" fontId="2" fillId="0" borderId="0" xfId="0" applyNumberFormat="1" applyFont="1" applyAlignment="1">
      <alignment vertical="center" wrapText="1"/>
    </xf>
    <xf numFmtId="49" fontId="2" fillId="4" borderId="2" xfId="0" applyNumberFormat="1" applyFont="1" applyFill="1" applyBorder="1" applyAlignment="1">
      <alignment vertical="center" wrapText="1"/>
    </xf>
    <xf numFmtId="49" fontId="2" fillId="4" borderId="1" xfId="0" applyNumberFormat="1"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168" fontId="2" fillId="0" borderId="0" xfId="1" applyNumberFormat="1" applyFont="1" applyAlignment="1">
      <alignment horizontal="center"/>
    </xf>
    <xf numFmtId="0" fontId="2" fillId="2" borderId="0" xfId="0" applyFont="1" applyFill="1"/>
    <xf numFmtId="0" fontId="2" fillId="0" borderId="0" xfId="0" applyFont="1" applyAlignment="1">
      <alignment wrapText="1"/>
    </xf>
    <xf numFmtId="168" fontId="2" fillId="0" borderId="0" xfId="1" applyNumberFormat="1" applyFont="1" applyFill="1" applyBorder="1" applyAlignment="1">
      <alignment horizontal="center"/>
    </xf>
    <xf numFmtId="168" fontId="2" fillId="0" borderId="0" xfId="1" applyNumberFormat="1" applyFont="1" applyFill="1" applyBorder="1" applyAlignment="1">
      <alignment horizontal="center" vertical="center" wrapText="1"/>
    </xf>
    <xf numFmtId="168" fontId="2" fillId="0" borderId="0" xfId="1" applyNumberFormat="1" applyFont="1" applyFill="1" applyAlignment="1">
      <alignment horizontal="center"/>
    </xf>
    <xf numFmtId="0" fontId="7" fillId="0" borderId="0" xfId="0" applyFont="1" applyAlignment="1">
      <alignment horizontal="center"/>
    </xf>
    <xf numFmtId="14" fontId="7" fillId="0" borderId="0" xfId="0" applyNumberFormat="1" applyFont="1"/>
    <xf numFmtId="0" fontId="2" fillId="0" borderId="0" xfId="0" applyFont="1"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8" fontId="7" fillId="5" borderId="1" xfId="1" applyNumberFormat="1" applyFont="1" applyFill="1" applyBorder="1" applyAlignment="1">
      <alignment horizontal="center" vertical="center" wrapText="1"/>
    </xf>
    <xf numFmtId="166" fontId="7" fillId="5" borderId="1" xfId="0" applyNumberFormat="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168" fontId="9" fillId="0"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2" borderId="1" xfId="0" applyFont="1" applyFill="1" applyBorder="1" applyAlignment="1">
      <alignment vertical="center"/>
    </xf>
    <xf numFmtId="14" fontId="8" fillId="0" borderId="0" xfId="0" applyNumberFormat="1" applyFont="1"/>
    <xf numFmtId="0" fontId="8" fillId="0" borderId="0" xfId="0" applyFont="1" applyAlignment="1">
      <alignment horizontal="center"/>
    </xf>
    <xf numFmtId="0" fontId="9" fillId="0" borderId="0" xfId="0" applyFont="1" applyAlignment="1">
      <alignment horizontal="center"/>
    </xf>
    <xf numFmtId="0" fontId="9" fillId="0" borderId="0" xfId="0" applyFont="1"/>
    <xf numFmtId="0" fontId="2" fillId="0" borderId="1" xfId="0" applyFont="1" applyBorder="1" applyAlignment="1">
      <alignment horizontal="center" vertical="center"/>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0" fontId="11" fillId="0" borderId="1" xfId="6" applyFont="1" applyFill="1" applyBorder="1" applyAlignment="1">
      <alignment horizontal="center" vertical="center" wrapText="1"/>
    </xf>
    <xf numFmtId="14" fontId="11" fillId="0" borderId="1" xfId="6" applyNumberFormat="1" applyFont="1" applyFill="1" applyBorder="1" applyAlignment="1">
      <alignment horizontal="center" vertical="center" wrapText="1"/>
    </xf>
    <xf numFmtId="0" fontId="2" fillId="0" borderId="1" xfId="0" applyFont="1" applyBorder="1" applyAlignment="1">
      <alignment horizontal="justify" vertical="center"/>
    </xf>
    <xf numFmtId="8" fontId="2" fillId="0" borderId="1" xfId="0" applyNumberFormat="1" applyFont="1" applyBorder="1" applyAlignment="1">
      <alignment vertical="center"/>
    </xf>
    <xf numFmtId="164" fontId="9"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168" fontId="9" fillId="0" borderId="1" xfId="1" applyNumberFormat="1" applyFont="1" applyFill="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10" fillId="0" borderId="1" xfId="0" applyFont="1" applyBorder="1" applyAlignment="1">
      <alignment horizontal="justify" vertical="center"/>
    </xf>
    <xf numFmtId="0" fontId="5" fillId="0" borderId="1" xfId="0" applyFont="1" applyBorder="1" applyAlignment="1">
      <alignment wrapText="1"/>
    </xf>
    <xf numFmtId="14" fontId="9" fillId="0" borderId="1" xfId="0" applyNumberFormat="1" applyFont="1" applyBorder="1" applyAlignment="1">
      <alignment horizontal="center" vertical="center"/>
    </xf>
    <xf numFmtId="14" fontId="7" fillId="0" borderId="0" xfId="0" applyNumberFormat="1" applyFont="1" applyAlignment="1">
      <alignment wrapText="1"/>
    </xf>
    <xf numFmtId="0" fontId="7" fillId="0" borderId="0" xfId="0" applyFont="1" applyAlignment="1">
      <alignment horizontal="center" wrapText="1"/>
    </xf>
    <xf numFmtId="0" fontId="2" fillId="0" borderId="0" xfId="0" applyFont="1" applyAlignment="1">
      <alignment horizontal="center" vertical="center" wrapText="1"/>
    </xf>
    <xf numFmtId="0" fontId="1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8" fontId="2" fillId="0" borderId="1" xfId="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xf>
    <xf numFmtId="168" fontId="2" fillId="0" borderId="0" xfId="1" applyNumberFormat="1" applyFont="1" applyFill="1" applyAlignment="1">
      <alignment horizontal="center" vertical="center"/>
    </xf>
    <xf numFmtId="0" fontId="13" fillId="3" borderId="2"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center" vertical="center" wrapText="1"/>
    </xf>
    <xf numFmtId="14" fontId="7" fillId="0" borderId="0" xfId="0" applyNumberFormat="1" applyFont="1" applyAlignment="1">
      <alignment horizontal="center" wrapText="1"/>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4" fontId="7" fillId="0" borderId="0" xfId="0" applyNumberFormat="1" applyFont="1" applyAlignment="1">
      <alignment vertical="center"/>
    </xf>
    <xf numFmtId="0" fontId="11" fillId="0" borderId="1" xfId="6" applyFont="1" applyFill="1" applyBorder="1" applyAlignment="1">
      <alignment vertical="center" wrapText="1"/>
    </xf>
    <xf numFmtId="0" fontId="11" fillId="0" borderId="0" xfId="6" applyFont="1" applyFill="1" applyAlignment="1">
      <alignment vertical="center" wrapText="1"/>
    </xf>
    <xf numFmtId="0" fontId="2" fillId="0" borderId="0" xfId="0" applyFont="1" applyAlignment="1">
      <alignment vertical="center" wrapText="1"/>
    </xf>
    <xf numFmtId="168" fontId="2" fillId="0" borderId="1" xfId="1"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center" wrapText="1"/>
    </xf>
    <xf numFmtId="14" fontId="11" fillId="0" borderId="2" xfId="6" applyNumberFormat="1" applyFont="1" applyFill="1" applyBorder="1" applyAlignment="1">
      <alignment horizontal="center" vertical="center" wrapText="1"/>
    </xf>
    <xf numFmtId="168" fontId="9" fillId="0" borderId="1" xfId="1" applyNumberFormat="1" applyFont="1" applyBorder="1" applyAlignment="1">
      <alignment horizontal="center" vertical="center" wrapText="1"/>
    </xf>
    <xf numFmtId="14" fontId="11" fillId="0" borderId="2" xfId="6"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1" fillId="0" borderId="2" xfId="6" applyFont="1" applyBorder="1" applyAlignment="1">
      <alignment horizontal="center" vertical="center" wrapText="1"/>
    </xf>
    <xf numFmtId="0" fontId="6" fillId="0" borderId="2" xfId="6" applyBorder="1" applyAlignment="1">
      <alignment horizontal="center" vertical="center" wrapText="1"/>
    </xf>
    <xf numFmtId="0" fontId="6" fillId="0" borderId="0" xfId="6" applyAlignment="1">
      <alignment horizontal="center" vertical="center" wrapText="1"/>
    </xf>
    <xf numFmtId="0" fontId="6" fillId="0" borderId="1" xfId="6" applyBorder="1" applyAlignment="1">
      <alignment horizontal="center" vertical="center" wrapText="1"/>
    </xf>
    <xf numFmtId="0" fontId="2" fillId="0" borderId="2" xfId="0" applyFont="1" applyBorder="1" applyAlignment="1">
      <alignment horizontal="center" vertical="center" wrapText="1"/>
    </xf>
    <xf numFmtId="49" fontId="6" fillId="0" borderId="1" xfId="6" applyNumberFormat="1" applyBorder="1" applyAlignment="1">
      <alignment horizontal="center" vertical="center" wrapText="1"/>
    </xf>
    <xf numFmtId="0" fontId="5" fillId="0" borderId="0" xfId="0" applyFont="1" applyAlignment="1">
      <alignment horizontal="center" vertical="center" wrapText="1"/>
    </xf>
    <xf numFmtId="14" fontId="2" fillId="0" borderId="0" xfId="0" applyNumberFormat="1" applyFont="1" applyAlignment="1">
      <alignment horizontal="center" vertical="center" wrapText="1"/>
    </xf>
    <xf numFmtId="6" fontId="2" fillId="0" borderId="1" xfId="0" applyNumberFormat="1" applyFont="1" applyBorder="1" applyAlignment="1">
      <alignment horizontal="center" vertical="center" wrapText="1"/>
    </xf>
    <xf numFmtId="0" fontId="5" fillId="0" borderId="0" xfId="0" applyFont="1" applyAlignment="1">
      <alignment horizontal="center" wrapText="1"/>
    </xf>
    <xf numFmtId="0" fontId="6" fillId="0" borderId="1" xfId="6" applyBorder="1" applyAlignment="1">
      <alignment wrapText="1"/>
    </xf>
    <xf numFmtId="0" fontId="7" fillId="0" borderId="0" xfId="0" applyFont="1" applyAlignment="1">
      <alignment horizontal="center"/>
    </xf>
    <xf numFmtId="14" fontId="7" fillId="0" borderId="0" xfId="0" applyNumberFormat="1" applyFont="1" applyAlignment="1">
      <alignment horizontal="center"/>
    </xf>
  </cellXfs>
  <cellStyles count="7">
    <cellStyle name="Hipervínculo" xfId="6" builtinId="8"/>
    <cellStyle name="Millares 2" xfId="2" xr:uid="{00000000-0005-0000-0000-000001000000}"/>
    <cellStyle name="Millares 2 2" xfId="5" xr:uid="{00000000-0005-0000-0000-000002000000}"/>
    <cellStyle name="Moneda" xfId="1" builtinId="4"/>
    <cellStyle name="Moneda 2" xfId="4" xr:uid="{00000000-0005-0000-0000-000004000000}"/>
    <cellStyle name="Moneda 3" xfId="3" xr:uid="{00000000-0005-0000-0000-000005000000}"/>
    <cellStyle name="Normal" xfId="0" builtinId="0"/>
  </cellStyles>
  <dxfs count="0"/>
  <tableStyles count="0" defaultTableStyle="TableStyleMedium2" defaultPivotStyle="PivotStyleLight16"/>
  <colors>
    <mruColors>
      <color rgb="FF40D0AE"/>
      <color rgb="FF3399FF"/>
      <color rgb="FF00FFFF"/>
      <color rgb="FFFF66FF"/>
      <color rgb="FFFF0066"/>
      <color rgb="FF6666FF"/>
      <color rgb="FFFF8409"/>
      <color rgb="FFFF6600"/>
      <color rgb="FF159EFB"/>
      <color rgb="FFBA06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35718</xdr:rowOff>
    </xdr:from>
    <xdr:to>
      <xdr:col>2</xdr:col>
      <xdr:colOff>1750218</xdr:colOff>
      <xdr:row>5</xdr:row>
      <xdr:rowOff>72672</xdr:rowOff>
    </xdr:to>
    <xdr:pic>
      <xdr:nvPicPr>
        <xdr:cNvPr id="2" name="Imagen 1">
          <a:extLst>
            <a:ext uri="{FF2B5EF4-FFF2-40B4-BE49-F238E27FC236}">
              <a16:creationId xmlns:a16="http://schemas.microsoft.com/office/drawing/2014/main" id="{419F712E-B71C-4DB5-A112-3121CEA83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50031"/>
          <a:ext cx="2202656" cy="894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702469</xdr:colOff>
      <xdr:row>0</xdr:row>
      <xdr:rowOff>47625</xdr:rowOff>
    </xdr:from>
    <xdr:to>
      <xdr:col>1</xdr:col>
      <xdr:colOff>1875021</xdr:colOff>
      <xdr:row>4</xdr:row>
      <xdr:rowOff>130945</xdr:rowOff>
    </xdr:to>
    <xdr:pic>
      <xdr:nvPicPr>
        <xdr:cNvPr id="2" name="Imagen 1">
          <a:extLst>
            <a:ext uri="{FF2B5EF4-FFF2-40B4-BE49-F238E27FC236}">
              <a16:creationId xmlns:a16="http://schemas.microsoft.com/office/drawing/2014/main" id="{BF7563C3-D468-4D64-8ADA-2E9131BACD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469" y="47625"/>
          <a:ext cx="2195511" cy="84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stefanía Sánchez Zapata" id="{C06FE443-8912-4948-B732-18396D9498B9}" userId="Estefanía Sánchez Zapata" providerId="None"/>
  <person displayName="estefania sanchez zapata" id="{7155CD1F-D401-492A-AB36-284A6DB558DA}"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2-09-26T14:21:48.71" personId="{7155CD1F-D401-492A-AB36-284A6DB558DA}" id="{2CF7D027-763F-497C-9FE4-B3D02A6DB7F3}">
    <text>Adición N°1: $800.000.000, 
Adición N°2: $810.000.000, 
Adición N°3: $598.181.600, 
Adición N°4: $211.000.000, 
Adición N° 5: $229.000.000, 
Adición N° 6: $264.712.832, 
Adición N°7: +$426.285.895, 
Adición Nº8: +$81.974.821</text>
  </threadedComment>
  <threadedComment ref="I13" dT="2022-01-11T23:04:22.32" personId="{C06FE443-8912-4948-B732-18396D9498B9}" id="{E86193C2-F99E-4373-92EB-464E0E410971}">
    <text>Adición N° 1 en valor: Se diciona la suma de $1.172.391.995</text>
  </threadedComment>
  <threadedComment ref="I13" dT="2022-06-30T17:17:22.41" personId="{7155CD1F-D401-492A-AB36-284A6DB558DA}" id="{213BE6DA-438B-46C3-9E17-3FB0C99F595B}" parentId="{E86193C2-F99E-4373-92EB-464E0E410971}">
    <text>Adición N° 2 en valor: Se adiciona la suma de $1.931.807.700</text>
  </threadedComment>
  <threadedComment ref="I13" dT="2022-08-31T20:37:48.08" personId="{7155CD1F-D401-492A-AB36-284A6DB558DA}" id="{560E7BE7-3830-43AE-A92C-840E2A2D1708}" parentId="{E86193C2-F99E-4373-92EB-464E0E410971}">
    <text>Adición N° 3 en valor: Se adiciona la suma de $1.200.000.000</text>
  </threadedComment>
  <threadedComment ref="I13" dT="2023-04-13T13:59:13.82" personId="{7155CD1F-D401-492A-AB36-284A6DB558DA}" id="{66176947-CB52-453E-BC13-A73F5AFE9077}" parentId="{E86193C2-F99E-4373-92EB-464E0E410971}">
    <text>Adición N° 4 en tiempo: 2 meses (del 02/03/2023 a 01/07/2023)</text>
  </threadedComment>
  <threadedComment ref="J13" dT="2022-05-20T14:15:41.28" personId="{7155CD1F-D401-492A-AB36-284A6DB558DA}" id="{9CFC7F81-78A3-4C98-B4E8-2E3761821FB8}">
    <text>Se desembolsa la suma de $3.957.061.887 por concepto de ANTICIPO</text>
  </threadedComment>
  <threadedComment ref="I14" dT="2022-06-15T19:57:18.41" personId="{7155CD1F-D401-492A-AB36-284A6DB558DA}" id="{96CC3AD7-D1AD-45C9-AE34-FAF3A28609F8}">
    <text>Adición N° 1 en valor: Se adiciona la suma de $3.922.155.028</text>
  </threadedComment>
  <threadedComment ref="I14" dT="2022-08-31T20:34:40.64" personId="{7155CD1F-D401-492A-AB36-284A6DB558DA}" id="{74D1AAF9-718A-4217-AC3A-2B605FF5AD97}" parentId="{96CC3AD7-D1AD-45C9-AE34-FAF3A28609F8}">
    <text>Adición N° 2 en valor: $800.000.000</text>
  </threadedComment>
  <threadedComment ref="I14" dT="2023-04-13T13:47:06.17" personId="{7155CD1F-D401-492A-AB36-284A6DB558DA}" id="{1AD0EEBD-1DDF-4488-A1E2-7B5DAD1685C0}" parentId="{96CC3AD7-D1AD-45C9-AE34-FAF3A28609F8}">
    <text>Adición N° 3 en tiempo: 43 días calendario (del 03/04/2023 al 15/05/2023)</text>
  </threadedComment>
  <threadedComment ref="J14" dT="2022-05-20T14:13:19.53" personId="{7155CD1F-D401-492A-AB36-284A6DB558DA}" id="{DE13EFDB-D967-4DB4-B256-E82C461D9D1B}">
    <text>Se desembolsa la suma de $3.957.061.887 por concepto de ANTICIPO</text>
  </threadedComment>
  <threadedComment ref="F17" dT="2023-04-26T20:33:05.13" personId="{7155CD1F-D401-492A-AB36-284A6DB558DA}" id="{CB1D4EAA-C744-4009-84E3-225B5A3858B9}">
    <text>Adición N° 1 en tiempo: 2 meses y 24 días (del 23/04/2023 al 16/07/2023)</text>
  </threadedComment>
  <threadedComment ref="J20" dT="2022-04-01T21:26:46.47" personId="{7155CD1F-D401-492A-AB36-284A6DB558DA}" id="{68543CA3-353A-455D-B207-E51CF2C9A94A}">
    <text>Se desembolsa $3.397.529.419 por concepto de ANTICIPO</text>
  </threadedComment>
  <threadedComment ref="I21" dT="2022-11-08T15:39:15.84" personId="{7155CD1F-D401-492A-AB36-284A6DB558DA}" id="{2D6A0B15-45EF-4C98-BBC5-661F6CA68840}">
    <text>Adición N° 1 en valor: $88.466.828</text>
  </threadedComment>
  <threadedComment ref="I21" dT="2022-11-08T15:40:50.92" personId="{7155CD1F-D401-492A-AB36-284A6DB558DA}" id="{2BF139FE-1547-4863-AC07-FDD7007A216A}" parentId="{2D6A0B15-45EF-4C98-BBC5-661F6CA68840}">
    <text>Adición N° 2 en tiempo y valor: 2 meses (del 21/10/2022 al 20/12/2022) - $211.189.300</text>
  </threadedComment>
  <threadedComment ref="I21" dT="2022-12-26T14:48:30.83" personId="{7155CD1F-D401-492A-AB36-284A6DB558DA}" id="{DB7303BF-EF11-4DA1-86B9-B11C9D55B84D}" parentId="{2D6A0B15-45EF-4C98-BBC5-661F6CA68840}">
    <text>Adición N° 3 en tiempo y valor: 11 días calendario (del 21/12/2022 al 31/12/2022) - $44.458.638</text>
  </threadedComment>
  <threadedComment ref="I21" dT="2023-01-26T18:53:29.11" personId="{7155CD1F-D401-492A-AB36-284A6DB558DA}" id="{DD2BD3F9-0C51-48CF-9435-92F50197342C}" parentId="{2D6A0B15-45EF-4C98-BBC5-661F6CA68840}">
    <text>Adición N° 4 en tiempo: 5 meses (del 01/01/2023 al 31/05/2023)</text>
  </threadedComment>
  <threadedComment ref="I21" dT="2023-01-26T18:56:45.50" personId="{7155CD1F-D401-492A-AB36-284A6DB558DA}" id="{139E3B85-0D3C-4B5F-BA42-E20742BE539B}" parentId="{2D6A0B15-45EF-4C98-BBC5-661F6CA68840}">
    <text>Adición N° 5 en valor: $628.617.500</text>
  </threadedComment>
  <threadedComment ref="J21" dT="2022-04-01T21:27:31.66" personId="{7155CD1F-D401-492A-AB36-284A6DB558DA}" id="{FAFB6755-2ED4-4042-B55E-685B2FBB201E}">
    <text>Se desembolsa $183.157.775 por concepto de ANTICIPO</text>
  </threadedComment>
  <threadedComment ref="F24" dT="2022-05-23T18:59:28.21" personId="{7155CD1F-D401-492A-AB36-284A6DB558DA}" id="{7812FA22-B4D8-4DC2-ADC0-1A4AD6FC697B}">
    <text>Adición N° 1 en tiempo: 1 mes; desde el 30-05-22 hasta 29-06-22</text>
  </threadedComment>
  <threadedComment ref="F24" dT="2022-08-10T16:04:49.00" personId="{7155CD1F-D401-492A-AB36-284A6DB558DA}" id="{D8D1D04C-159D-45E7-B86F-D773274E0D37}" parentId="{7812FA22-B4D8-4DC2-ADC0-1A4AD6FC697B}">
    <text>Suspensión N° 1: A partir del 29/06/2022</text>
  </threadedComment>
  <threadedComment ref="F24" dT="2022-08-10T16:05:16.79" personId="{7155CD1F-D401-492A-AB36-284A6DB558DA}" id="{EE95B925-3950-42CD-BF12-A45ECB02DF94}" parentId="{7812FA22-B4D8-4DC2-ADC0-1A4AD6FC697B}">
    <text>Reanudación N° 1: A partir del 08/07/2022</text>
  </threadedComment>
  <threadedComment ref="F24" dT="2022-08-10T16:06:35.58" personId="{7155CD1F-D401-492A-AB36-284A6DB558DA}" id="{2C9136E8-C255-4AEA-9BC3-2E35CD055C1B}" parentId="{7812FA22-B4D8-4DC2-ADC0-1A4AD6FC697B}">
    <text>Adición N° 2 en tiempo y valor: 4 meses (del 09/07/2022 hasta 08/11/2022) - $112.356.420</text>
  </threadedComment>
  <threadedComment ref="F24" dT="2022-10-12T15:11:13.50" personId="{7155CD1F-D401-492A-AB36-284A6DB558DA}" id="{A5BAD44B-B584-4D9C-9AD2-455F4BD093C2}" parentId="{7812FA22-B4D8-4DC2-ADC0-1A4AD6FC697B}">
    <text>Suspensión N° 2: A partir del 23/09/2022</text>
  </threadedComment>
  <threadedComment ref="J24" dT="2022-02-03T14:20:02.54" personId="{C06FE443-8912-4948-B732-18396D9498B9}" id="{FC0D9537-847E-46FA-9617-D26EB2A0023C}">
    <text>Se desembolsa el valor de $248.064.782 por concepto de ANTICIPO</text>
  </threadedComment>
  <threadedComment ref="F25" dT="2022-08-10T15:57:06.73" personId="{7155CD1F-D401-492A-AB36-284A6DB558DA}" id="{87E8CAE9-AE2A-4913-936B-5E87533E6E5A}">
    <text>Suspensión N° 1: A partir del 29/06/2022</text>
  </threadedComment>
  <threadedComment ref="F25" dT="2022-08-10T15:58:11.09" personId="{7155CD1F-D401-492A-AB36-284A6DB558DA}" id="{19E7EDF6-A76A-4A22-81A6-B318BC7C2B73}" parentId="{87E8CAE9-AE2A-4913-936B-5E87533E6E5A}">
    <text>Reanudación N° 1: A partir del 10/07/2022</text>
  </threadedComment>
  <threadedComment ref="F25" dT="2022-08-10T15:59:09.81" personId="{7155CD1F-D401-492A-AB36-284A6DB558DA}" id="{8765A508-21AB-4A7F-B2BE-756AD4BAA0A3}" parentId="{87E8CAE9-AE2A-4913-936B-5E87533E6E5A}">
    <text>Adición N° 1 en tiempo y valor: 4 meses (del 11/07/2022 hasta el 10/11/2022) - $52.130.550</text>
  </threadedComment>
  <threadedComment ref="F25" dT="2022-10-12T15:12:14.26" personId="{7155CD1F-D401-492A-AB36-284A6DB558DA}" id="{2F0A3476-81C6-4784-9BD4-49C0C67A4274}" parentId="{87E8CAE9-AE2A-4913-936B-5E87533E6E5A}">
    <text>Suspensión N° 2: A partir del 23/09/2022</text>
  </threadedComment>
  <threadedComment ref="J27" dT="2022-04-21T19:35:55.13" personId="{7155CD1F-D401-492A-AB36-284A6DB558DA}" id="{48A66642-6B52-4778-9469-A5B5FDF0FBAB}">
    <text>Se desembolsa el valor de $10.400.117.262 por concepto de ANTICIPO</text>
  </threadedComment>
  <threadedComment ref="J28" dT="2022-04-21T19:37:58.57" personId="{7155CD1F-D401-492A-AB36-284A6DB558DA}" id="{F4AB94E2-2951-479F-8AA5-276C916EBEF1}">
    <text>Se desembolsa $298.994.083 por concepto de ANTICIPO</text>
  </threadedComment>
  <threadedComment ref="F30" dT="2022-08-10T16:13:40.78" personId="{7155CD1F-D401-492A-AB36-284A6DB558DA}" id="{1FA2104F-545C-4BFD-88DC-8500544FA1A8}">
    <text>Adición N° 1 en tiempo: 20 días (del 11/06/2022 hasta el 30/06/2022)</text>
  </threadedComment>
  <threadedComment ref="F30" dT="2022-08-10T16:15:12.66" personId="{7155CD1F-D401-492A-AB36-284A6DB558DA}" id="{1038B295-DC64-44AE-BCD0-2BCD112B69E8}" parentId="{1FA2104F-545C-4BFD-88DC-8500544FA1A8}">
    <text>Adición N° 2 en tiempo y valor: 5 meses (del 01/07/2022 hasta el 10/12/2022) - $359.618.000</text>
  </threadedComment>
  <threadedComment ref="F30" dT="2022-12-15T19:38:11.71" personId="{7155CD1F-D401-492A-AB36-284A6DB558DA}" id="{1A39A926-2CB8-4B54-BAF0-251A8DD0E33A}" parentId="{1FA2104F-545C-4BFD-88DC-8500544FA1A8}">
    <text>Adición N° 3 en tiempo: 4 meses (del 11/12/2022 hasta el 10/04/2023)</text>
  </threadedComment>
  <threadedComment ref="F30" dT="2023-01-20T15:25:11.57" personId="{7155CD1F-D401-492A-AB36-284A6DB558DA}" id="{B5B53A19-BC96-42BE-9E75-728F2DED864E}" parentId="{1FA2104F-545C-4BFD-88DC-8500544FA1A8}">
    <text>Adición N° 4 en valor: $334.330.500</text>
  </threadedComment>
  <threadedComment ref="J30" dT="2022-04-01T21:29:32.01" personId="{7155CD1F-D401-492A-AB36-284A6DB558DA}" id="{7787760F-039E-45B8-AEEA-605FF2D49E0F}">
    <text>Se desembolsa el valor de $416.411.427 por concepto de ANTICIPO</text>
  </threadedComment>
  <threadedComment ref="F31" dT="2022-08-10T16:17:38.03" personId="{7155CD1F-D401-492A-AB36-284A6DB558DA}" id="{1070A8AF-229A-4209-A442-9DC8BB12194E}">
    <text>Adición N° 1 en tiempo y valor: 1 mes (del 24/07/2022 hasta el 23/08/2022) - $121.159.731</text>
  </threadedComment>
  <threadedComment ref="F31" dT="2022-08-25T12:58:08.02" personId="{7155CD1F-D401-492A-AB36-284A6DB558DA}" id="{DCCA22B2-A5C0-4F3C-8808-20929B1E7854}" parentId="{1070A8AF-229A-4209-A442-9DC8BB12194E}">
    <text>Adición N° 2 en tiempo: 1 mes y 15 días (del 24/08/2022 hasta el 08/10/2022) -</text>
  </threadedComment>
  <threadedComment ref="F31" dT="2022-10-12T15:20:26.57" personId="{7155CD1F-D401-492A-AB36-284A6DB558DA}" id="{F406AE1B-0583-40EE-A02D-21B4BF391254}" parentId="{1070A8AF-229A-4209-A442-9DC8BB12194E}">
    <text>Suspensión N° 1: a partir del 07/10/2022</text>
  </threadedComment>
  <threadedComment ref="F31" dT="2022-11-16T13:06:41.12" personId="{7155CD1F-D401-492A-AB36-284A6DB558DA}" id="{7475712E-9EE8-4C97-9877-70C1EF9306AA}" parentId="{1070A8AF-229A-4209-A442-9DC8BB12194E}">
    <text>Reanudación N° 1: a partir del 10/11/2022</text>
  </threadedComment>
  <threadedComment ref="F31" dT="2022-11-16T13:08:38.20" personId="{7155CD1F-D401-492A-AB36-284A6DB558DA}" id="{7F876E9B-9404-43CD-9137-B4FEE18183E6}" parentId="{1070A8AF-229A-4209-A442-9DC8BB12194E}">
    <text>Adición N° 3 en tiempo y valor: 1 mes (del 12/11/2022 hasta el 11/12/2022) - $30.442.580</text>
  </threadedComment>
  <threadedComment ref="J31" dT="2022-04-21T20:56:33.19" personId="{7155CD1F-D401-492A-AB36-284A6DB558DA}" id="{6DD0B366-C6EA-40EA-A1D6-0812D849CB4B}">
    <text>Se desembolsa el valor de $122.520.365 por concepto de ANTICIPO</text>
  </threadedComment>
  <threadedComment ref="I34" dT="2023-03-31T12:37:45.52" personId="{7155CD1F-D401-492A-AB36-284A6DB558DA}" id="{61EBFCF7-6F4F-4E4B-95E5-BD5BB1A8B27C}">
    <text>Adición N° 1 en valor: $130.142.857</text>
  </threadedComment>
  <threadedComment ref="J41" dT="2022-12-30T19:38:03.74" personId="{7155CD1F-D401-492A-AB36-284A6DB558DA}" id="{598E7A86-A647-4ED8-91E2-60EDE9B62370}">
    <text>Se desembolsa la suma de $5.000.000.000 por concepto de anticipo</text>
  </threadedComment>
  <threadedComment ref="J44" dT="2023-04-10T16:57:24.15" personId="{7155CD1F-D401-492A-AB36-284A6DB558DA}" id="{28298E8D-0D8B-40B2-B361-7BD93FD28FF0}">
    <text>Se desembolsa la suma de $2.721.002.784  por concepto de ANTICIPO</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contratos.gov.co/consultas/detalleProceso.do?numConstancia=21-4-12625898" TargetMode="External"/><Relationship Id="rId21" Type="http://schemas.openxmlformats.org/officeDocument/2006/relationships/hyperlink" Target="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 TargetMode="External"/><Relationship Id="rId42" Type="http://schemas.openxmlformats.org/officeDocument/2006/relationships/hyperlink" Target="https://community.secop.gov.co/Public/Tendering/OpportunityDetail/Index?noticeUID=CO1.NTC.4283035&amp;isFromPublicArea=True&amp;isModal=False" TargetMode="External"/><Relationship Id="rId47" Type="http://schemas.openxmlformats.org/officeDocument/2006/relationships/hyperlink" Target="https://community.secop.gov.co/Public/Tendering/OpportunityDetail/Index?noticeUID=CO1.NTC.5071814&amp;isFromPublicArea=True&amp;isModal=False" TargetMode="External"/><Relationship Id="rId63" Type="http://schemas.openxmlformats.org/officeDocument/2006/relationships/hyperlink" Target="https://community.secop.gov.co/Public/Tendering/OpportunityDetail/Index?noticeUID=CO1.NTC.6807513&amp;isFromPublicArea=True&amp;isModal=False" TargetMode="External"/><Relationship Id="rId68" Type="http://schemas.openxmlformats.org/officeDocument/2006/relationships/hyperlink" Target="https://community.secop.gov.co/Public/Tendering/OpportunityDetail/Index?noticeUID=CO1.NTC.6973422&amp;isFromPublicArea=True&amp;isModal=False" TargetMode="External"/><Relationship Id="rId7" Type="http://schemas.openxmlformats.org/officeDocument/2006/relationships/hyperlink" Target="https://community.secop.gov.co/Public/Tendering/OpportunityDetail/Index?noticeUID=CO1.NTC.6340662&amp;isFromPublicArea=True&amp;isModal=False" TargetMode="External"/><Relationship Id="rId71" Type="http://schemas.microsoft.com/office/2017/10/relationships/threadedComment" Target="../threadedComments/threadedComment1.xml"/><Relationship Id="rId2" Type="http://schemas.openxmlformats.org/officeDocument/2006/relationships/hyperlink" Target="https://community.secop.gov.co/Public/Tendering/OpportunityDetail/Index?noticeUID=CO1.NTC.6255760&amp;isFromPublicArea=True&amp;isModal=False" TargetMode="External"/><Relationship Id="rId16" Type="http://schemas.openxmlformats.org/officeDocument/2006/relationships/hyperlink" Target="https://community.secop.gov.co/Public/Tendering/OpportunityDetail/Index?noticeUID=CO1.NTC.6162729&amp;isFromPublicArea=True&amp;isModal=False" TargetMode="External"/><Relationship Id="rId29" Type="http://schemas.openxmlformats.org/officeDocument/2006/relationships/hyperlink" Target="https://www.contratos.gov.co/consultas/detalleProceso.do?numConstancia=21-4-12587395" TargetMode="External"/><Relationship Id="rId11" Type="http://schemas.openxmlformats.org/officeDocument/2006/relationships/hyperlink" Target="https://community.secop.gov.co/Public/Tendering/OpportunityDetail/Index?noticeUID=CO1.NTC.6375275&amp;isFromPublicArea=True&amp;isModal=False" TargetMode="External"/><Relationship Id="rId24" Type="http://schemas.openxmlformats.org/officeDocument/2006/relationships/hyperlink" Target="https://community.secop.gov.co/Public/Tendering/ContractNoticePhases/View?PPI=CO1.PPI.24664913&amp;isFromPublicArea=True&amp;isModal=False" TargetMode="External"/><Relationship Id="rId32" Type="http://schemas.openxmlformats.org/officeDocument/2006/relationships/hyperlink" Target="https://community.secop.gov.co/Public/Tendering/ContractNoticePhases/View?PPI=CO1.PPI.24549856&amp;isFromPublicArea=True&amp;isModal=False" TargetMode="External"/><Relationship Id="rId37" Type="http://schemas.openxmlformats.org/officeDocument/2006/relationships/hyperlink" Target="https://community.secop.gov.co/Public/Tendering/ContractNoticePhases/View?PPI=CO1.PPI.26740950&amp;isFromPublicArea=True&amp;isModal=False" TargetMode="External"/><Relationship Id="rId40" Type="http://schemas.openxmlformats.org/officeDocument/2006/relationships/hyperlink" Target="https://community.secop.gov.co/Public/Tendering/OpportunityDetail/Index?noticeUID=CO1.NTC.3639967&amp;isFromPublicArea=True&amp;isModal=False" TargetMode="External"/><Relationship Id="rId45" Type="http://schemas.openxmlformats.org/officeDocument/2006/relationships/hyperlink" Target="https://community.secop.gov.co/Public/Tendering/OpportunityDetail/Index?noticeUID=CO1.NTC.4963333&amp;isFromPublicArea=True&amp;isModal=False" TargetMode="External"/><Relationship Id="rId53" Type="http://schemas.openxmlformats.org/officeDocument/2006/relationships/hyperlink" Target="https://community.secop.gov.co/Public/Tendering/OpportunityDetail/Index?noticeUID=CO1.NTC.4491830&amp;isFromPublicArea=True&amp;isModal=False" TargetMode="External"/><Relationship Id="rId58" Type="http://schemas.openxmlformats.org/officeDocument/2006/relationships/hyperlink" Target="https://community.secop.gov.co/Public/Tendering/OpportunityDetail/Index?noticeUID=CO1.NTC.4902534&amp;isFromPublicArea=True&amp;isModal=False" TargetMode="External"/><Relationship Id="rId66" Type="http://schemas.openxmlformats.org/officeDocument/2006/relationships/hyperlink" Target="https://community.secop.gov.co/Public/Tendering/OpportunityDetail/Index?noticeUID=CO1.NTC.6960728&amp;isFromPublicArea=True&amp;isModal=False" TargetMode="External"/><Relationship Id="rId5" Type="http://schemas.openxmlformats.org/officeDocument/2006/relationships/hyperlink" Target="https://community.secop.gov.co/Public/Tendering/OpportunityDetail/Index?noticeUID=CO1.NTC.5548811&amp;isFromPublicArea=True&amp;isModal=False" TargetMode="External"/><Relationship Id="rId61" Type="http://schemas.openxmlformats.org/officeDocument/2006/relationships/hyperlink" Target="https://community.secop.gov.co/Public/Tendering/OpportunityDetail/Index?noticeUID=CO1.NTC.6773304&amp;isFromPublicArea=True&amp;isModal=False" TargetMode="External"/><Relationship Id="rId19" Type="http://schemas.openxmlformats.org/officeDocument/2006/relationships/hyperlink" Target="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 TargetMode="External"/><Relationship Id="rId14" Type="http://schemas.openxmlformats.org/officeDocument/2006/relationships/hyperlink" Target="https://community.secop.gov.co/Public/Tendering/OpportunityDetail/Index?noticeUID=CO1.NTC.6162729&amp;isFromPublicArea=True&amp;isModal=False" TargetMode="External"/><Relationship Id="rId22" Type="http://schemas.openxmlformats.org/officeDocument/2006/relationships/hyperlink" Target="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 TargetMode="External"/><Relationship Id="rId27" Type="http://schemas.openxmlformats.org/officeDocument/2006/relationships/hyperlink" Target="https://www.contratos.gov.co/consultas/detalleProceso.do?numConstancia=21-4-12641324&amp;g-recaptcha-response=03AGdBq27Codt26e629XDHnbkCskmQL78ftJwS14ZRZp9-qV3ecgmdEKB485kh7uSi_5DaGd-ExxhJSAGrI2YSmNvb6Mp1D_eWXJdNOsgivWFYg_mZv5TT2yw5MUJosc96lJ9GUDpeTj5sr3UCrjtHzSAteXCdvdP2A4_44zi2qYiMAWZbOwcVMVI3B_nPF-QDLd3qrH9Kl8HcbP_mRzcR0pDWNS40K6deaceTQG0FO4rBbHAYWTG_mOl1tyQe5ulqj7XXUdFaSKmDRY-bRfH3hPvONpukTW2XEoy_" TargetMode="External"/><Relationship Id="rId30" Type="http://schemas.openxmlformats.org/officeDocument/2006/relationships/hyperlink" Target="https://www.contratos.gov.co/consultas/detalleProceso.do?numConstancia=22-4-12901359" TargetMode="External"/><Relationship Id="rId35" Type="http://schemas.openxmlformats.org/officeDocument/2006/relationships/hyperlink" Target="https://community.secop.gov.co/Public/Tendering/ContractNoticePhases/View?PPI=CO1.PPI.26980282&amp;isFromPublicArea=True&amp;isModal=False" TargetMode="External"/><Relationship Id="rId43" Type="http://schemas.openxmlformats.org/officeDocument/2006/relationships/hyperlink" Target="https://community.secop.gov.co/Public/Tendering/OpportunityDetail/Index?noticeUID=CO1.NTC.4203033&amp;isFromPublicArea=True&amp;isModal=False" TargetMode="External"/><Relationship Id="rId48" Type="http://schemas.openxmlformats.org/officeDocument/2006/relationships/hyperlink" Target="https://community.secop.gov.co/Public/Tendering/OpportunityDetail/Index?noticeUID=CO1.NTC.4078030&amp;isFromPublicArea=True&amp;isModal=False" TargetMode="External"/><Relationship Id="rId56" Type="http://schemas.openxmlformats.org/officeDocument/2006/relationships/hyperlink" Target="https://community.secop.gov.co/Public/Tendering/OpportunityDetail/Index?noticeUID=CO1.NTC.4491839&amp;isFromPublicArea=True&amp;isModal=False" TargetMode="External"/><Relationship Id="rId64" Type="http://schemas.openxmlformats.org/officeDocument/2006/relationships/hyperlink" Target="https://community.secop.gov.co/Public/Tendering/OpportunityDetail/Index?noticeUID=CO1.NTC.6811615&amp;isFromPublicArea=True&amp;isModal=False" TargetMode="External"/><Relationship Id="rId69" Type="http://schemas.openxmlformats.org/officeDocument/2006/relationships/printerSettings" Target="../printerSettings/printerSettings2.bin"/><Relationship Id="rId8" Type="http://schemas.openxmlformats.org/officeDocument/2006/relationships/hyperlink" Target="https://community.secop.gov.co/Public/Tendering/OpportunityDetail/Index?noticeUID=CO1.NTC.6308289&amp;isFromPublicArea=True&amp;isModal=False" TargetMode="External"/><Relationship Id="rId51" Type="http://schemas.openxmlformats.org/officeDocument/2006/relationships/hyperlink" Target="https://community.secop.gov.co/Public/Tendering/OpportunityDetail/Index?noticeUID=CO1.NTC.4179355&amp;isFromPublicArea=True&amp;isModal=False" TargetMode="External"/><Relationship Id="rId3" Type="http://schemas.openxmlformats.org/officeDocument/2006/relationships/hyperlink" Target="https://community.secop.gov.co/Public/Tendering/OpportunityDetail/Index?noticeUID=CO1.NTC.6290627&amp;isFromPublicArea=True&amp;isModal=False" TargetMode="External"/><Relationship Id="rId12" Type="http://schemas.openxmlformats.org/officeDocument/2006/relationships/hyperlink" Target="https://community.secop.gov.co/Public/Tendering/OpportunityDetail/Index?noticeUID=CO1.NTC.6467359&amp;isFromPublicArea=True&amp;isModal=False" TargetMode="External"/><Relationship Id="rId17" Type="http://schemas.openxmlformats.org/officeDocument/2006/relationships/hyperlink" Target="https://community.secop.gov.co/Public/Tendering/OpportunityDetail/Index?noticeUID=CO1.NTC.6633148&amp;isFromPublicArea=True&amp;isModal=False" TargetMode="External"/><Relationship Id="rId25" Type="http://schemas.openxmlformats.org/officeDocument/2006/relationships/hyperlink" Target="https://www.contratos.gov.co/consultas/detalleProceso.do?numConstancia=21-4-12568211" TargetMode="External"/><Relationship Id="rId33" Type="http://schemas.openxmlformats.org/officeDocument/2006/relationships/hyperlink" Target="https://www.contratos.gov.co/consultas/detalleProceso.do?numConstancia=22-4-13204742" TargetMode="External"/><Relationship Id="rId38" Type="http://schemas.openxmlformats.org/officeDocument/2006/relationships/hyperlink" Target="https://community.secop.gov.co/Public/Tendering/OpportunityDetail/Index?noticeUID=CO1.NTC.3305005&amp;isFromPublicArea=True&amp;isModal=False" TargetMode="External"/><Relationship Id="rId46" Type="http://schemas.openxmlformats.org/officeDocument/2006/relationships/hyperlink" Target="https://community.secop.gov.co/Public/Tendering/OpportunityDetail/Index?noticeUID=CO1.NTC.4397571&amp;isFromPublicArea=True&amp;isModal=False" TargetMode="External"/><Relationship Id="rId59" Type="http://schemas.openxmlformats.org/officeDocument/2006/relationships/hyperlink" Target="http://itagui.gestiontransparente.com/Rendicion/hstContrato.aspx?p1=000006&amp;p2=047-2023&amp;p3=20561" TargetMode="External"/><Relationship Id="rId67" Type="http://schemas.openxmlformats.org/officeDocument/2006/relationships/hyperlink" Target="https://community.secop.gov.co/Public/Tendering/ContractNoticePhases/View?PPI=CO1.PPI.35326756&amp;isFromPublicArea=True&amp;isModal=False" TargetMode="External"/><Relationship Id="rId20" Type="http://schemas.openxmlformats.org/officeDocument/2006/relationships/hyperlink" Target="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 TargetMode="External"/><Relationship Id="rId41" Type="http://schemas.openxmlformats.org/officeDocument/2006/relationships/hyperlink" Target="https://community.secop.gov.co/Public/Tendering/OpportunityDetail/Index?noticeUID=CO1.NTC.3913689&amp;isFromPublicArea=True&amp;isModal=False" TargetMode="External"/><Relationship Id="rId54" Type="http://schemas.openxmlformats.org/officeDocument/2006/relationships/hyperlink" Target="https://community.secop.gov.co/Public/Tendering/OpportunityDetail/Index?noticeUID=CO1.NTC.4673692&amp;isFromPublicArea=True&amp;isModal=False" TargetMode="External"/><Relationship Id="rId62" Type="http://schemas.openxmlformats.org/officeDocument/2006/relationships/hyperlink" Target="https://community.secop.gov.co/Public/Tendering/OpportunityDetail/Index?noticeUID=CO1.NTC.6907772&amp;isFromPublicArea=True&amp;isModal=False" TargetMode="External"/><Relationship Id="rId70"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s://community.secop.gov.co/Public/Tendering/OpportunityDetail/Index?noticeUID=CO1.NTC.5548396&amp;isFromPublicArea=True&amp;isModal=False" TargetMode="External"/><Relationship Id="rId15" Type="http://schemas.openxmlformats.org/officeDocument/2006/relationships/hyperlink" Target="https://community.secop.gov.co/Public/Tendering/OpportunityDetail/Index?noticeUID=CO1.NTC.6255760&amp;isFromPublicArea=True&amp;isModal=False" TargetMode="External"/><Relationship Id="rId23" Type="http://schemas.openxmlformats.org/officeDocument/2006/relationships/hyperlink" Target="https://community.secop.gov.co/Public/Tendering/ContractNoticePhases/View?PPI=CO1.PPI.22275758&amp;isFromPublicArea=True&amp;isModal=False" TargetMode="External"/><Relationship Id="rId28" Type="http://schemas.openxmlformats.org/officeDocument/2006/relationships/hyperlink" Target="https://www.contratos.gov.co/consultas/detalleProceso.do?numConstancia=21-4-12627745" TargetMode="External"/><Relationship Id="rId36" Type="http://schemas.openxmlformats.org/officeDocument/2006/relationships/hyperlink" Target="https://community.secop.gov.co/Public/Tendering/ContractNoticePhases/View?PPI=CO1.PPI.26985523&amp;isFromPublicArea=True&amp;isModal=False" TargetMode="External"/><Relationship Id="rId49" Type="http://schemas.openxmlformats.org/officeDocument/2006/relationships/hyperlink" Target="https://community.secop.gov.co/Public/Tendering/OpportunityDetail/Index?noticeUID=CO1.NTC.4187467&amp;isFromPublicArea=True&amp;isModal=False" TargetMode="External"/><Relationship Id="rId57" Type="http://schemas.openxmlformats.org/officeDocument/2006/relationships/hyperlink" Target="http://itagui.gestiontransparente.com/Rendicion/LegalDocumentContractDetail.aspx?P4=38965&amp;P1=000006&amp;P2=037-2023&amp;P3=20-05-2024&amp;P6=Liquidacion&amp;P5=LIQUIDACION&amp;P7=38965" TargetMode="External"/><Relationship Id="rId10" Type="http://schemas.openxmlformats.org/officeDocument/2006/relationships/hyperlink" Target="https://community.secop.gov.co/Public/Tendering/OpportunityDetail/Index?noticeUID=CO1.NTC.6448829&amp;isFromPublicArea=True&amp;isModal=False" TargetMode="External"/><Relationship Id="rId31" Type="http://schemas.openxmlformats.org/officeDocument/2006/relationships/hyperlink" Target="https://www.contratos.gov.co/consultas/detalleProceso.do?numConstancia=22-4-12993238" TargetMode="External"/><Relationship Id="rId44" Type="http://schemas.openxmlformats.org/officeDocument/2006/relationships/hyperlink" Target="https://community.secop.gov.co/Public/Tendering/OpportunityDetail/Index?noticeUID=CO1.NTC.4573932&amp;isFromPublicArea=True&amp;isModal=False" TargetMode="External"/><Relationship Id="rId52" Type="http://schemas.openxmlformats.org/officeDocument/2006/relationships/hyperlink" Target="https://community.secop.gov.co/Public/Tendering/OpportunityDetail/Index?noticeUID=CO1.NTC.4542259&amp;isFromPublicArea=True&amp;isModal=False" TargetMode="External"/><Relationship Id="rId60" Type="http://schemas.openxmlformats.org/officeDocument/2006/relationships/hyperlink" Target="https://community.secop.gov.co/Public/Tendering/OpportunityDetail/Index?noticeUID=CO1.NTC.6891673&amp;isFromPublicArea=True&amp;isModal=False" TargetMode="External"/><Relationship Id="rId65" Type="http://schemas.openxmlformats.org/officeDocument/2006/relationships/hyperlink" Target="https://community.secop.gov.co/Public/Tendering/OpportunityDetail/Index?noticeUID=CO1.NTC.6950659&amp;isFromPublicArea=True&amp;isModal=False" TargetMode="External"/><Relationship Id="rId4" Type="http://schemas.openxmlformats.org/officeDocument/2006/relationships/hyperlink" Target="https://www.contratos.gov.co/consultas/detalleProceso.do?numConstancia=17-4-7161643" TargetMode="External"/><Relationship Id="rId9" Type="http://schemas.openxmlformats.org/officeDocument/2006/relationships/hyperlink" Target="https://community.secop.gov.co/Public/Tendering/OpportunityDetail/Index?noticeUID=CO1.NTC.6405597&amp;isFromPublicArea=True&amp;isModal=False" TargetMode="External"/><Relationship Id="rId13" Type="http://schemas.openxmlformats.org/officeDocument/2006/relationships/hyperlink" Target="https://community.secop.gov.co/Public/Tendering/OpportunityDetail/Index?noticeUID=CO1.NTC.6064524&amp;isFromPublicArea=True&amp;isModal=False" TargetMode="External"/><Relationship Id="rId18" Type="http://schemas.openxmlformats.org/officeDocument/2006/relationships/hyperlink" Target="https://community.secop.gov.co/Public/Tendering/OpportunityDetail/Index?noticeUID=CO1.NTC.6532443&amp;isFromPublicArea=True&amp;isModal=False" TargetMode="External"/><Relationship Id="rId39" Type="http://schemas.openxmlformats.org/officeDocument/2006/relationships/hyperlink" Target="https://community.secop.gov.co/Public/Tendering/OpportunityDetail/Index?noticeUID=CO1.NTC.3525889&amp;isFromPublicArea=True&amp;isModal=False" TargetMode="External"/><Relationship Id="rId34" Type="http://schemas.openxmlformats.org/officeDocument/2006/relationships/hyperlink" Target="https://community.secop.gov.co/Public/Tendering/ContractNoticePhases/View?PPI=CO1.PPI.20198571&amp;isFromPublicArea=True&amp;isModal=False" TargetMode="External"/><Relationship Id="rId50" Type="http://schemas.openxmlformats.org/officeDocument/2006/relationships/hyperlink" Target="https://community.secop.gov.co/Public/Tendering/OpportunityDetail/Index?noticeUID=CO1.NTC.4016184&amp;isFromPublicArea=True&amp;isModal=False" TargetMode="External"/><Relationship Id="rId55" Type="http://schemas.openxmlformats.org/officeDocument/2006/relationships/hyperlink" Target="https://community.secop.gov.co/Public/Tendering/OpportunityDetail/Index?noticeUID=CO1.NTC.4673998&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419523&amp;isFromPublicArea=True&amp;isModal=False" TargetMode="External"/><Relationship Id="rId13" Type="http://schemas.openxmlformats.org/officeDocument/2006/relationships/hyperlink" Target="https://community.secop.gov.co/Public/Tendering/OpportunityDetail/Index?noticeUID=CO1.NTC.6624139&amp;isFromPublicArea=True&amp;isModal=False" TargetMode="External"/><Relationship Id="rId3" Type="http://schemas.openxmlformats.org/officeDocument/2006/relationships/hyperlink" Target="https://community.secop.gov.co/Public/Tendering/OpportunityDetail/Index?noticeUID=CO1.NTC.5933182&amp;isFromPublicArea=True&amp;isModal=False" TargetMode="External"/><Relationship Id="rId7" Type="http://schemas.openxmlformats.org/officeDocument/2006/relationships/hyperlink" Target="https://community.secop.gov.co/Public/Tendering/OpportunityDetail/Index?noticeUID=CO1.NTC.6169317&amp;isFromPublicArea=True&amp;isModal=False" TargetMode="External"/><Relationship Id="rId12" Type="http://schemas.openxmlformats.org/officeDocument/2006/relationships/hyperlink" Target="https://community.secop.gov.co/Public/Tendering/OpportunityDetail/Index?noticeUID=CO1.NTC.6431003&amp;isFromPublicArea=True&amp;isModal=False" TargetMode="External"/><Relationship Id="rId2" Type="http://schemas.openxmlformats.org/officeDocument/2006/relationships/hyperlink" Target="https://community.secop.gov.co/Public/Tendering/OpportunityDetail/Index?noticeUID=CO1.NTC.6006755&amp;isFromPublicArea=True&amp;isModal=False" TargetMode="External"/><Relationship Id="rId16"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hyperlink" Target="https://community.secop.gov.co/Public/Tendering/OpportunityDetail/Index?noticeUID=CO1.NTC.6105526&amp;isFromPublicArea=True&amp;isModal=" TargetMode="External"/><Relationship Id="rId11" Type="http://schemas.openxmlformats.org/officeDocument/2006/relationships/hyperlink" Target="https://community.secop.gov.co/Public/Tendering/OpportunityDetail/Index?noticeUID=CO1.NTC.6318926&amp;isFromPublicArea=True&amp;isModal=False" TargetMode="External"/><Relationship Id="rId5" Type="http://schemas.openxmlformats.org/officeDocument/2006/relationships/hyperlink" Target="https://community.secop.gov.co/Public/Tendering/OpportunityDetail/Index?noticeUID=CO1.NTC.6097074&amp;isFromPublicArea=True&amp;isModal=False" TargetMode="External"/><Relationship Id="rId15" Type="http://schemas.openxmlformats.org/officeDocument/2006/relationships/printerSettings" Target="../printerSettings/printerSettings4.bin"/><Relationship Id="rId10" Type="http://schemas.openxmlformats.org/officeDocument/2006/relationships/hyperlink" Target="https://community.secop.gov.co/Public/Tendering/OpportunityDetail/Index?noticeUID=CO1.NTC.6292335&amp;isFromPublicArea=True&amp;isModal=False" TargetMode="External"/><Relationship Id="rId4" Type="http://schemas.openxmlformats.org/officeDocument/2006/relationships/hyperlink" Target="https://community.secop.gov.co/Public/Tendering/OpportunityDetail/Index?noticeUID=CO1.NTC.5821754&amp;isFromPublicArea=True&amp;isModal=False" TargetMode="External"/><Relationship Id="rId9" Type="http://schemas.openxmlformats.org/officeDocument/2006/relationships/hyperlink" Target="https://community.secop.gov.co/Public/Tendering/OpportunityDetail/Index?noticeUID=CO1.NTC.6262914&amp;isFromPublicArea=True&amp;isModal=False" TargetMode="External"/><Relationship Id="rId14" Type="http://schemas.openxmlformats.org/officeDocument/2006/relationships/hyperlink" Target="https://community.secop.gov.co/Public/Tendering/OpportunityDetail/Index?noticeUID=CO1.NTC.669516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430"/>
  <sheetViews>
    <sheetView tabSelected="1" topLeftCell="B72" zoomScale="70" zoomScaleNormal="70" zoomScaleSheetLayoutView="100" workbookViewId="0">
      <selection activeCell="L93" sqref="L93"/>
    </sheetView>
  </sheetViews>
  <sheetFormatPr baseColWidth="10" defaultRowHeight="12" x14ac:dyDescent="0.2"/>
  <cols>
    <col min="1" max="1" width="16.7109375" style="25" hidden="1" customWidth="1"/>
    <col min="2" max="2" width="19.7109375" style="3" customWidth="1"/>
    <col min="3" max="3" width="61.42578125" style="63" customWidth="1"/>
    <col min="4" max="4" width="13.28515625" style="15" bestFit="1" customWidth="1"/>
    <col min="5" max="5" width="17.28515625" style="42" customWidth="1"/>
    <col min="6" max="7" width="17.140625" style="16" customWidth="1"/>
    <col min="8" max="8" width="17.42578125" style="17" customWidth="1"/>
    <col min="9" max="9" width="17.42578125" style="22" customWidth="1"/>
    <col min="10" max="10" width="17.42578125" style="17" customWidth="1"/>
    <col min="11" max="13" width="13.42578125" style="15" customWidth="1"/>
    <col min="14" max="14" width="18" style="68" customWidth="1"/>
    <col min="15" max="15" width="18.5703125" style="22" customWidth="1"/>
    <col min="16" max="16" width="13.85546875" style="14" customWidth="1"/>
    <col min="17" max="17" width="17.5703125" style="63" customWidth="1"/>
    <col min="18" max="18" width="24.140625" style="16" customWidth="1"/>
    <col min="19" max="19" width="50.85546875" style="34" customWidth="1"/>
    <col min="20" max="20" width="25.140625" style="1" customWidth="1"/>
    <col min="21" max="16384" width="11.42578125" style="1"/>
  </cols>
  <sheetData>
    <row r="1" spans="1:19" ht="16.5" customHeight="1" x14ac:dyDescent="0.2">
      <c r="B1" s="102" t="s">
        <v>339</v>
      </c>
      <c r="C1" s="102"/>
      <c r="D1" s="102"/>
      <c r="E1" s="102"/>
      <c r="F1" s="102"/>
      <c r="G1" s="102"/>
      <c r="H1" s="102"/>
      <c r="I1" s="102"/>
      <c r="J1" s="102"/>
      <c r="K1" s="102"/>
      <c r="L1" s="102"/>
      <c r="M1" s="102"/>
      <c r="N1" s="102"/>
      <c r="O1" s="102"/>
      <c r="P1" s="102"/>
      <c r="Q1" s="73"/>
      <c r="R1" s="62"/>
      <c r="S1" s="72"/>
    </row>
    <row r="2" spans="1:19" ht="16.5" customHeight="1" x14ac:dyDescent="0.2">
      <c r="B2" s="102" t="s">
        <v>340</v>
      </c>
      <c r="C2" s="102"/>
      <c r="D2" s="102"/>
      <c r="E2" s="102"/>
      <c r="F2" s="102"/>
      <c r="G2" s="102"/>
      <c r="H2" s="102"/>
      <c r="I2" s="102"/>
      <c r="J2" s="102"/>
      <c r="K2" s="102"/>
      <c r="L2" s="102"/>
      <c r="M2" s="102"/>
      <c r="N2" s="102"/>
      <c r="O2" s="102"/>
      <c r="P2" s="102"/>
      <c r="Q2" s="62"/>
      <c r="R2" s="62"/>
      <c r="S2" s="72"/>
    </row>
    <row r="3" spans="1:19" ht="16.5" customHeight="1" x14ac:dyDescent="0.2">
      <c r="B3" s="102" t="s">
        <v>412</v>
      </c>
      <c r="C3" s="102"/>
      <c r="D3" s="102"/>
      <c r="E3" s="102"/>
      <c r="F3" s="102"/>
      <c r="G3" s="102"/>
      <c r="H3" s="102"/>
      <c r="I3" s="102"/>
      <c r="J3" s="102"/>
      <c r="K3" s="102"/>
      <c r="L3" s="102"/>
      <c r="M3" s="102"/>
      <c r="N3" s="102"/>
      <c r="O3" s="102"/>
      <c r="P3" s="102"/>
      <c r="Q3" s="62"/>
      <c r="R3" s="62"/>
      <c r="S3" s="72"/>
    </row>
    <row r="4" spans="1:19" ht="16.5" customHeight="1" x14ac:dyDescent="0.2">
      <c r="B4" s="102" t="s">
        <v>349</v>
      </c>
      <c r="C4" s="102"/>
      <c r="D4" s="102"/>
      <c r="E4" s="102"/>
      <c r="F4" s="102"/>
      <c r="G4" s="102"/>
      <c r="H4" s="102"/>
      <c r="I4" s="102"/>
      <c r="J4" s="102"/>
      <c r="K4" s="102"/>
      <c r="L4" s="102"/>
      <c r="M4" s="102"/>
      <c r="N4" s="102"/>
      <c r="O4" s="102"/>
      <c r="P4" s="102"/>
      <c r="Q4" s="62"/>
      <c r="R4" s="62"/>
      <c r="S4" s="72"/>
    </row>
    <row r="5" spans="1:19" ht="16.5" customHeight="1" x14ac:dyDescent="0.2">
      <c r="B5" s="1"/>
      <c r="C5" s="61"/>
      <c r="D5" s="24"/>
      <c r="E5" s="40"/>
      <c r="F5" s="24"/>
      <c r="G5" s="103">
        <v>45565</v>
      </c>
      <c r="H5" s="103"/>
      <c r="I5" s="24"/>
      <c r="J5" s="24"/>
      <c r="K5" s="24"/>
      <c r="L5" s="24"/>
      <c r="M5" s="24"/>
      <c r="N5" s="24"/>
      <c r="O5" s="24"/>
      <c r="P5" s="24"/>
      <c r="Q5" s="74"/>
      <c r="R5" s="62"/>
      <c r="S5" s="72"/>
    </row>
    <row r="6" spans="1:19" ht="16.5" customHeight="1" x14ac:dyDescent="0.2">
      <c r="B6" s="23"/>
      <c r="C6" s="62"/>
      <c r="D6" s="23"/>
      <c r="E6" s="41"/>
      <c r="F6" s="23"/>
      <c r="G6" s="23"/>
      <c r="H6" s="23"/>
      <c r="I6" s="23"/>
      <c r="J6" s="23"/>
      <c r="K6" s="23"/>
      <c r="L6" s="23"/>
      <c r="M6" s="23"/>
      <c r="N6" s="23"/>
      <c r="O6" s="23"/>
      <c r="P6" s="23"/>
      <c r="Q6" s="62"/>
      <c r="R6" s="62"/>
      <c r="S6" s="72"/>
    </row>
    <row r="7" spans="1:19" ht="36" x14ac:dyDescent="0.2">
      <c r="A7" s="29" t="s">
        <v>350</v>
      </c>
      <c r="B7" s="29" t="s">
        <v>6</v>
      </c>
      <c r="C7" s="29" t="s">
        <v>0</v>
      </c>
      <c r="D7" s="29" t="s">
        <v>1</v>
      </c>
      <c r="E7" s="30" t="s">
        <v>2</v>
      </c>
      <c r="F7" s="30" t="s">
        <v>3</v>
      </c>
      <c r="G7" s="30" t="s">
        <v>345</v>
      </c>
      <c r="H7" s="31" t="s">
        <v>341</v>
      </c>
      <c r="I7" s="31" t="s">
        <v>342</v>
      </c>
      <c r="J7" s="31" t="s">
        <v>346</v>
      </c>
      <c r="K7" s="32" t="s">
        <v>4</v>
      </c>
      <c r="L7" s="32" t="s">
        <v>344</v>
      </c>
      <c r="M7" s="30" t="s">
        <v>251</v>
      </c>
      <c r="N7" s="31" t="s">
        <v>343</v>
      </c>
      <c r="O7" s="31" t="s">
        <v>347</v>
      </c>
      <c r="P7" s="29" t="s">
        <v>348</v>
      </c>
      <c r="Q7" s="29" t="s">
        <v>415</v>
      </c>
      <c r="R7" s="29" t="s">
        <v>11</v>
      </c>
      <c r="S7" s="29" t="s">
        <v>74</v>
      </c>
    </row>
    <row r="8" spans="1:19" ht="36" hidden="1" x14ac:dyDescent="0.2">
      <c r="A8" s="33" t="s">
        <v>351</v>
      </c>
      <c r="B8" s="27" t="s">
        <v>10</v>
      </c>
      <c r="C8" s="4" t="s">
        <v>15</v>
      </c>
      <c r="D8" s="57" t="s">
        <v>7</v>
      </c>
      <c r="E8" s="7" t="s">
        <v>8</v>
      </c>
      <c r="F8" s="7" t="s">
        <v>357</v>
      </c>
      <c r="G8" s="5">
        <v>43038</v>
      </c>
      <c r="H8" s="35">
        <v>35373581763</v>
      </c>
      <c r="I8" s="35">
        <f>9392651+37130012+56337456+101832751+535302828+48278433+200000000+200287179+27582333910+155000000</f>
        <v>28925895220</v>
      </c>
      <c r="J8" s="35">
        <f>+H8+I8</f>
        <v>64299476983</v>
      </c>
      <c r="K8" s="5">
        <v>43040</v>
      </c>
      <c r="L8" s="5" t="s">
        <v>449</v>
      </c>
      <c r="M8" s="5">
        <v>46752</v>
      </c>
      <c r="N8" s="35">
        <f>2915419861+773848332+773848332+773848332+773848332+773848332+773848332+795457072+795457072+795457072+791135038+795457072+795457072+908112183+908112183+908112183+908112183+917504834+936407572+936407572+936407572+936407572+936407572+936407572+37130012+977144129+977144129+977144129+977144129+37558304+977144129+977144129+9389576+1018724360+1018724360+33944250+1018724360+16972125+1018724358+16972125+53530282+1018724358+16972125+923067238+16972125+48278433+94794569+78664851+132041603+100945192+82903036+123350956+4710732165</f>
        <v>39986034786</v>
      </c>
      <c r="O8" s="35">
        <f>+J8-N8</f>
        <v>24313442197</v>
      </c>
      <c r="P8" s="36" t="str">
        <f>IF((ROUND((($G$5-$K8)/(EDATE($M8,0)-$K8)*100),2))&gt;100,"100%",CONCATENATE((ROUND((($G$5-$K8)/(EDATE($M8,0)-$K8)*100),0)),"%"))</f>
        <v>68%</v>
      </c>
      <c r="Q8" s="36"/>
      <c r="R8" s="4" t="s">
        <v>9</v>
      </c>
      <c r="S8" s="87" t="s">
        <v>75</v>
      </c>
    </row>
    <row r="9" spans="1:19" ht="72" hidden="1" x14ac:dyDescent="0.2">
      <c r="A9" s="33" t="s">
        <v>351</v>
      </c>
      <c r="B9" s="27" t="s">
        <v>189</v>
      </c>
      <c r="C9" s="4" t="s">
        <v>187</v>
      </c>
      <c r="D9" s="57">
        <v>1017143334</v>
      </c>
      <c r="E9" s="7" t="s">
        <v>188</v>
      </c>
      <c r="F9" s="5" t="s">
        <v>135</v>
      </c>
      <c r="G9" s="5">
        <v>45316</v>
      </c>
      <c r="H9" s="88">
        <v>7700000</v>
      </c>
      <c r="I9" s="35">
        <v>7000000</v>
      </c>
      <c r="J9" s="88">
        <f t="shared" ref="J9:J11" si="0">+H9+I9</f>
        <v>14700000</v>
      </c>
      <c r="K9" s="5">
        <v>45317</v>
      </c>
      <c r="L9" s="5">
        <v>45443</v>
      </c>
      <c r="M9" s="5">
        <v>45443</v>
      </c>
      <c r="N9" s="35">
        <f>700000+3500000+3500000+3500000+1750000</f>
        <v>12950000</v>
      </c>
      <c r="O9" s="35">
        <f>+J9-N9</f>
        <v>1750000</v>
      </c>
      <c r="P9" s="36" t="str">
        <f>IF((ROUND((($G$5-$K9)/(EDATE($M9,0)-$K9)*100),2))&gt;100,"100%",CONCATENATE((ROUND((($G$5-$K9)/(EDATE($M9,0)-$K9)*100),0)),"%"))</f>
        <v>100%</v>
      </c>
      <c r="Q9" s="71" t="s">
        <v>452</v>
      </c>
      <c r="R9" s="70" t="s">
        <v>417</v>
      </c>
      <c r="S9" s="89" t="s">
        <v>236</v>
      </c>
    </row>
    <row r="10" spans="1:19" ht="60" hidden="1" x14ac:dyDescent="0.2">
      <c r="A10" s="33" t="s">
        <v>351</v>
      </c>
      <c r="B10" s="27" t="s">
        <v>190</v>
      </c>
      <c r="C10" s="4" t="s">
        <v>191</v>
      </c>
      <c r="D10" s="57">
        <v>98607087</v>
      </c>
      <c r="E10" s="7" t="s">
        <v>357</v>
      </c>
      <c r="F10" s="5" t="s">
        <v>135</v>
      </c>
      <c r="G10" s="5">
        <v>45316</v>
      </c>
      <c r="H10" s="88">
        <v>13200000</v>
      </c>
      <c r="I10" s="35">
        <v>12000000</v>
      </c>
      <c r="J10" s="88">
        <f t="shared" si="0"/>
        <v>25200000</v>
      </c>
      <c r="K10" s="5">
        <v>45317</v>
      </c>
      <c r="L10" s="5">
        <v>45443</v>
      </c>
      <c r="M10" s="5">
        <v>45443</v>
      </c>
      <c r="N10" s="35">
        <v>22200000</v>
      </c>
      <c r="O10" s="35">
        <f t="shared" ref="O10:O11" si="1">+J10-N10</f>
        <v>3000000</v>
      </c>
      <c r="P10" s="36" t="str">
        <f>IF((ROUND((($G$5-$K10)/(EDATE($M10,0)-$K10)*100),2))&gt;100,"100%",CONCATENATE((ROUND((($G$5-$K10)/(EDATE($M10,0)-$K10)*100),0)),"%"))</f>
        <v>100%</v>
      </c>
      <c r="Q10" s="71" t="s">
        <v>450</v>
      </c>
      <c r="R10" s="70" t="s">
        <v>417</v>
      </c>
      <c r="S10" s="89" t="s">
        <v>237</v>
      </c>
    </row>
    <row r="11" spans="1:19" ht="60" hidden="1" x14ac:dyDescent="0.2">
      <c r="A11" s="33" t="s">
        <v>351</v>
      </c>
      <c r="B11" s="27" t="s">
        <v>266</v>
      </c>
      <c r="C11" s="4" t="s">
        <v>267</v>
      </c>
      <c r="D11" s="54">
        <v>901255513</v>
      </c>
      <c r="E11" s="7" t="s">
        <v>268</v>
      </c>
      <c r="F11" s="7" t="s">
        <v>357</v>
      </c>
      <c r="G11" s="5">
        <v>45460</v>
      </c>
      <c r="H11" s="88">
        <v>2589214376</v>
      </c>
      <c r="I11" s="35">
        <v>0</v>
      </c>
      <c r="J11" s="88">
        <f t="shared" si="0"/>
        <v>2589214376</v>
      </c>
      <c r="K11" s="5">
        <v>45461</v>
      </c>
      <c r="L11" s="5"/>
      <c r="M11" s="5">
        <v>46752</v>
      </c>
      <c r="N11" s="35">
        <v>396650800</v>
      </c>
      <c r="O11" s="35">
        <f t="shared" si="1"/>
        <v>2192563576</v>
      </c>
      <c r="P11" s="36" t="str">
        <f>IF((ROUND((($G$5-$K11)/(EDATE($M11,0)-$K11)*100),2))&gt;100,"100%",CONCATENATE((ROUND((($G$5-$K11)/(EDATE($M11,0)-$K11)*100),0)),"%"))</f>
        <v>8%</v>
      </c>
      <c r="Q11" s="36"/>
      <c r="R11" s="4"/>
      <c r="S11" s="89" t="s">
        <v>269</v>
      </c>
    </row>
    <row r="12" spans="1:19" ht="36" hidden="1" x14ac:dyDescent="0.2">
      <c r="A12" s="33" t="s">
        <v>352</v>
      </c>
      <c r="B12" s="27" t="s">
        <v>322</v>
      </c>
      <c r="C12" s="4" t="s">
        <v>332</v>
      </c>
      <c r="D12" s="54" t="s">
        <v>333</v>
      </c>
      <c r="E12" s="7" t="s">
        <v>327</v>
      </c>
      <c r="F12" s="9" t="s">
        <v>118</v>
      </c>
      <c r="G12" s="47">
        <v>45531</v>
      </c>
      <c r="H12" s="90">
        <v>97337048</v>
      </c>
      <c r="I12" s="66">
        <v>0</v>
      </c>
      <c r="J12" s="83">
        <f>+H12+I12</f>
        <v>97337048</v>
      </c>
      <c r="K12" s="5">
        <v>45537</v>
      </c>
      <c r="L12" s="5"/>
      <c r="M12" s="5">
        <v>45581</v>
      </c>
      <c r="N12" s="66">
        <v>29202000</v>
      </c>
      <c r="O12" s="35">
        <f>+J12-N12</f>
        <v>68135048</v>
      </c>
      <c r="P12" s="36" t="str">
        <f>IF((ROUND((($G$5-$K12)/(EDATE($M12,0)-$K12)*100),2))&gt;100,"100%",CONCATENATE((ROUND((($G$5-$K12)/(EDATE($M12,0)-$K12)*100),0)),"%"))</f>
        <v>64%</v>
      </c>
      <c r="Q12" s="36"/>
      <c r="R12" s="75"/>
      <c r="S12" s="91" t="s">
        <v>336</v>
      </c>
    </row>
    <row r="13" spans="1:19" ht="150" hidden="1" x14ac:dyDescent="0.2">
      <c r="A13" s="33" t="s">
        <v>353</v>
      </c>
      <c r="B13" s="27" t="s">
        <v>21</v>
      </c>
      <c r="C13" s="4" t="s">
        <v>17</v>
      </c>
      <c r="D13" s="54" t="s">
        <v>25</v>
      </c>
      <c r="E13" s="7" t="s">
        <v>381</v>
      </c>
      <c r="F13" s="5" t="s">
        <v>54</v>
      </c>
      <c r="G13" s="5">
        <v>44398</v>
      </c>
      <c r="H13" s="83">
        <v>19780095839</v>
      </c>
      <c r="I13" s="66">
        <f>1172391995+1931807700+1200000000</f>
        <v>4304199695</v>
      </c>
      <c r="J13" s="83">
        <f>+H13+I13</f>
        <v>24084295534</v>
      </c>
      <c r="K13" s="5">
        <v>44410</v>
      </c>
      <c r="L13" s="5">
        <v>45078</v>
      </c>
      <c r="M13" s="5">
        <v>45078</v>
      </c>
      <c r="N13" s="66">
        <v>24084295534</v>
      </c>
      <c r="O13" s="35">
        <f>+J13-N13</f>
        <v>0</v>
      </c>
      <c r="P13" s="36" t="str">
        <f t="shared" ref="P13:P77" si="2">IF((ROUND((($G$5-$K13)/(EDATE($M13,0)-$K13)*100),2))&gt;100,"100%",CONCATENATE((ROUND((($G$5-$K13)/(EDATE($M13,0)-$K13)*100),0)),"%"))</f>
        <v>100%</v>
      </c>
      <c r="Q13" s="65" t="s">
        <v>170</v>
      </c>
      <c r="R13" s="65" t="s">
        <v>171</v>
      </c>
      <c r="S13" s="92" t="s">
        <v>453</v>
      </c>
    </row>
    <row r="14" spans="1:19" ht="165" hidden="1" x14ac:dyDescent="0.2">
      <c r="A14" s="33" t="s">
        <v>353</v>
      </c>
      <c r="B14" s="27" t="s">
        <v>22</v>
      </c>
      <c r="C14" s="4" t="s">
        <v>19</v>
      </c>
      <c r="D14" s="54" t="s">
        <v>27</v>
      </c>
      <c r="E14" s="7" t="s">
        <v>382</v>
      </c>
      <c r="F14" s="5" t="s">
        <v>54</v>
      </c>
      <c r="G14" s="5">
        <v>44398</v>
      </c>
      <c r="H14" s="83">
        <v>19745117251</v>
      </c>
      <c r="I14" s="66">
        <f>3922155028+800000000</f>
        <v>4722155028</v>
      </c>
      <c r="J14" s="83">
        <f t="shared" ref="J14:J21" si="3">+H14+I14</f>
        <v>24467272279</v>
      </c>
      <c r="K14" s="5">
        <v>44411</v>
      </c>
      <c r="L14" s="5">
        <v>45079</v>
      </c>
      <c r="M14" s="5">
        <v>45079</v>
      </c>
      <c r="N14" s="66">
        <f>23868525269+598747010</f>
        <v>24467272279</v>
      </c>
      <c r="O14" s="35">
        <f t="shared" ref="O14:O20" si="4">+J14-N14</f>
        <v>0</v>
      </c>
      <c r="P14" s="36" t="str">
        <f t="shared" si="2"/>
        <v>100%</v>
      </c>
      <c r="Q14" s="36"/>
      <c r="R14" s="65" t="s">
        <v>171</v>
      </c>
      <c r="S14" s="93" t="s">
        <v>454</v>
      </c>
    </row>
    <row r="15" spans="1:19" ht="165" hidden="1" x14ac:dyDescent="0.2">
      <c r="A15" s="33" t="s">
        <v>353</v>
      </c>
      <c r="B15" s="27" t="s">
        <v>24</v>
      </c>
      <c r="C15" s="4" t="s">
        <v>18</v>
      </c>
      <c r="D15" s="54" t="s">
        <v>26</v>
      </c>
      <c r="E15" s="7" t="s">
        <v>383</v>
      </c>
      <c r="F15" s="5" t="s">
        <v>54</v>
      </c>
      <c r="G15" s="5">
        <v>44398</v>
      </c>
      <c r="H15" s="83">
        <v>2997578390</v>
      </c>
      <c r="I15" s="66">
        <f>98116347+146793710</f>
        <v>244910057</v>
      </c>
      <c r="J15" s="83">
        <f t="shared" si="3"/>
        <v>3242488447</v>
      </c>
      <c r="K15" s="5">
        <v>44410</v>
      </c>
      <c r="L15" s="5"/>
      <c r="M15" s="5">
        <v>45078</v>
      </c>
      <c r="N15" s="66">
        <v>3134373288</v>
      </c>
      <c r="O15" s="35">
        <f t="shared" si="4"/>
        <v>108115159</v>
      </c>
      <c r="P15" s="36" t="str">
        <f t="shared" si="2"/>
        <v>100%</v>
      </c>
      <c r="Q15" s="65" t="s">
        <v>172</v>
      </c>
      <c r="R15" s="36"/>
      <c r="S15" s="92" t="s">
        <v>451</v>
      </c>
    </row>
    <row r="16" spans="1:19" ht="180" hidden="1" x14ac:dyDescent="0.2">
      <c r="A16" s="33" t="s">
        <v>353</v>
      </c>
      <c r="B16" s="27" t="s">
        <v>23</v>
      </c>
      <c r="C16" s="4" t="s">
        <v>20</v>
      </c>
      <c r="D16" s="54" t="s">
        <v>28</v>
      </c>
      <c r="E16" s="7" t="s">
        <v>384</v>
      </c>
      <c r="F16" s="5" t="s">
        <v>54</v>
      </c>
      <c r="G16" s="5">
        <v>44398</v>
      </c>
      <c r="H16" s="83">
        <v>2997713290</v>
      </c>
      <c r="I16" s="66">
        <f>92807911+150808074</f>
        <v>243615985</v>
      </c>
      <c r="J16" s="83">
        <f>+H16+I16</f>
        <v>3241329275</v>
      </c>
      <c r="K16" s="5">
        <v>44411</v>
      </c>
      <c r="L16" s="5"/>
      <c r="M16" s="5">
        <v>45079</v>
      </c>
      <c r="N16" s="66">
        <f>599542658+81755817+144566710+144566709+144566710+150260295+144566710+144566710+144566710+144566710+144566710+144566710+144566710+131996856+179714711+167144858+167144858+167144858+150957263</f>
        <v>3241329273</v>
      </c>
      <c r="O16" s="35">
        <f>+J16-N16</f>
        <v>2</v>
      </c>
      <c r="P16" s="36" t="str">
        <f t="shared" si="2"/>
        <v>100%</v>
      </c>
      <c r="Q16" s="65" t="s">
        <v>173</v>
      </c>
      <c r="R16" s="65" t="s">
        <v>446</v>
      </c>
      <c r="S16" s="92" t="s">
        <v>455</v>
      </c>
    </row>
    <row r="17" spans="1:19" ht="45" hidden="1" x14ac:dyDescent="0.2">
      <c r="A17" s="33" t="s">
        <v>353</v>
      </c>
      <c r="B17" s="27" t="s">
        <v>82</v>
      </c>
      <c r="C17" s="4" t="s">
        <v>126</v>
      </c>
      <c r="D17" s="54" t="s">
        <v>83</v>
      </c>
      <c r="E17" s="7" t="s">
        <v>84</v>
      </c>
      <c r="F17" s="5" t="s">
        <v>356</v>
      </c>
      <c r="G17" s="5">
        <v>44917</v>
      </c>
      <c r="H17" s="83">
        <v>149940000</v>
      </c>
      <c r="I17" s="66"/>
      <c r="J17" s="83">
        <f t="shared" si="3"/>
        <v>149940000</v>
      </c>
      <c r="K17" s="5">
        <v>44918</v>
      </c>
      <c r="L17" s="5">
        <v>45336</v>
      </c>
      <c r="M17" s="5">
        <v>45336</v>
      </c>
      <c r="N17" s="66">
        <f>22491000+29988000+52479000+44982000</f>
        <v>149940000</v>
      </c>
      <c r="O17" s="35">
        <f>+J17-N17</f>
        <v>0</v>
      </c>
      <c r="P17" s="36" t="str">
        <f t="shared" si="2"/>
        <v>100%</v>
      </c>
      <c r="Q17" s="69" t="s">
        <v>418</v>
      </c>
      <c r="R17" s="65" t="s">
        <v>201</v>
      </c>
      <c r="S17" s="94" t="s">
        <v>456</v>
      </c>
    </row>
    <row r="18" spans="1:19" ht="60" hidden="1" x14ac:dyDescent="0.2">
      <c r="A18" s="33" t="s">
        <v>353</v>
      </c>
      <c r="B18" s="27" t="s">
        <v>127</v>
      </c>
      <c r="C18" s="4" t="s">
        <v>128</v>
      </c>
      <c r="D18" s="54" t="s">
        <v>129</v>
      </c>
      <c r="E18" s="7" t="s">
        <v>385</v>
      </c>
      <c r="F18" s="5" t="s">
        <v>356</v>
      </c>
      <c r="G18" s="5">
        <v>45043</v>
      </c>
      <c r="H18" s="83">
        <v>2293146541</v>
      </c>
      <c r="I18" s="66">
        <f>258728944</f>
        <v>258728944</v>
      </c>
      <c r="J18" s="83">
        <f t="shared" si="3"/>
        <v>2551875485</v>
      </c>
      <c r="K18" s="5">
        <v>45051</v>
      </c>
      <c r="L18" s="5">
        <v>45351</v>
      </c>
      <c r="M18" s="5">
        <v>45351</v>
      </c>
      <c r="N18" s="66">
        <f>2317425846+233515485</f>
        <v>2550941331</v>
      </c>
      <c r="O18" s="35">
        <f t="shared" si="4"/>
        <v>934154</v>
      </c>
      <c r="P18" s="36" t="str">
        <f t="shared" si="2"/>
        <v>100%</v>
      </c>
      <c r="Q18" s="36"/>
      <c r="R18" s="65" t="s">
        <v>202</v>
      </c>
      <c r="S18" s="92" t="s">
        <v>457</v>
      </c>
    </row>
    <row r="19" spans="1:19" ht="72" hidden="1" x14ac:dyDescent="0.2">
      <c r="A19" s="33" t="s">
        <v>354</v>
      </c>
      <c r="B19" s="27" t="s">
        <v>38</v>
      </c>
      <c r="C19" s="4" t="s">
        <v>35</v>
      </c>
      <c r="D19" s="54" t="s">
        <v>39</v>
      </c>
      <c r="E19" s="7" t="s">
        <v>386</v>
      </c>
      <c r="F19" s="5" t="s">
        <v>29</v>
      </c>
      <c r="G19" s="5">
        <v>44547</v>
      </c>
      <c r="H19" s="83">
        <v>17535565308</v>
      </c>
      <c r="I19" s="66"/>
      <c r="J19" s="83">
        <f t="shared" si="3"/>
        <v>17535565308</v>
      </c>
      <c r="K19" s="5">
        <v>44551</v>
      </c>
      <c r="L19" s="5">
        <v>45382</v>
      </c>
      <c r="M19" s="5">
        <v>45382</v>
      </c>
      <c r="N19" s="66">
        <f>3397529419+618581182+1999048461+2293065506+1480370072+775615660+701490133+1180210462+928898978+729625008+92330591+1080325341</f>
        <v>15277090813</v>
      </c>
      <c r="O19" s="35">
        <f t="shared" si="4"/>
        <v>2258474495</v>
      </c>
      <c r="P19" s="36" t="str">
        <f t="shared" si="2"/>
        <v>100%</v>
      </c>
      <c r="Q19" s="36"/>
      <c r="R19" s="65" t="s">
        <v>447</v>
      </c>
      <c r="S19" s="92" t="s">
        <v>458</v>
      </c>
    </row>
    <row r="20" spans="1:19" ht="48" hidden="1" x14ac:dyDescent="0.2">
      <c r="A20" s="33" t="s">
        <v>354</v>
      </c>
      <c r="B20" s="27" t="s">
        <v>32</v>
      </c>
      <c r="C20" s="4" t="s">
        <v>33</v>
      </c>
      <c r="D20" s="54" t="s">
        <v>34</v>
      </c>
      <c r="E20" s="7" t="s">
        <v>387</v>
      </c>
      <c r="F20" s="5" t="s">
        <v>29</v>
      </c>
      <c r="G20" s="5">
        <v>44547</v>
      </c>
      <c r="H20" s="83">
        <v>1221051835</v>
      </c>
      <c r="I20" s="66">
        <f>88466828+211189300+44458638+628617500+136113390+318454710+226252320+98405979+181225100+63557900</f>
        <v>1996741665</v>
      </c>
      <c r="J20" s="83">
        <f t="shared" si="3"/>
        <v>3217793500</v>
      </c>
      <c r="K20" s="5">
        <v>44551</v>
      </c>
      <c r="L20" s="5">
        <v>45382</v>
      </c>
      <c r="M20" s="5">
        <v>45382</v>
      </c>
      <c r="N20" s="66">
        <f>183157775+59204765+125671140+126953960+125671140+117974220+116691400+77076957+116691400+116691400+124002165+109164650+102024650+44458638+8342470+124388320+126312550+125029730+136195500+116691400+136113390+111974240+105485170+100995300+124828620+112613571+6438313+90612550+90612550+55215430</f>
        <v>3117283364</v>
      </c>
      <c r="O20" s="35">
        <f t="shared" si="4"/>
        <v>100510136</v>
      </c>
      <c r="P20" s="36" t="str">
        <f t="shared" si="2"/>
        <v>100%</v>
      </c>
      <c r="Q20" s="36"/>
      <c r="R20" s="65" t="s">
        <v>203</v>
      </c>
      <c r="S20" s="92" t="s">
        <v>459</v>
      </c>
    </row>
    <row r="21" spans="1:19" ht="150" hidden="1" x14ac:dyDescent="0.2">
      <c r="A21" s="33" t="s">
        <v>355</v>
      </c>
      <c r="B21" s="27" t="s">
        <v>47</v>
      </c>
      <c r="C21" s="4" t="s">
        <v>48</v>
      </c>
      <c r="D21" s="54" t="s">
        <v>31</v>
      </c>
      <c r="E21" s="7" t="s">
        <v>388</v>
      </c>
      <c r="F21" s="5" t="s">
        <v>46</v>
      </c>
      <c r="G21" s="5">
        <v>44553</v>
      </c>
      <c r="H21" s="83">
        <v>734821192</v>
      </c>
      <c r="I21" s="66">
        <v>112356420</v>
      </c>
      <c r="J21" s="83">
        <f t="shared" si="3"/>
        <v>847177612</v>
      </c>
      <c r="K21" s="5">
        <v>44560</v>
      </c>
      <c r="L21" s="5">
        <v>45238</v>
      </c>
      <c r="M21" s="5">
        <v>45239</v>
      </c>
      <c r="N21" s="66">
        <v>809943958</v>
      </c>
      <c r="O21" s="35">
        <f>+J21-N21</f>
        <v>37233654</v>
      </c>
      <c r="P21" s="36" t="str">
        <f t="shared" si="2"/>
        <v>100%</v>
      </c>
      <c r="Q21" s="71" t="s">
        <v>461</v>
      </c>
      <c r="R21" s="65" t="s">
        <v>448</v>
      </c>
      <c r="S21" s="92" t="s">
        <v>460</v>
      </c>
    </row>
    <row r="22" spans="1:19" ht="72" hidden="1" x14ac:dyDescent="0.2">
      <c r="A22" s="33" t="s">
        <v>355</v>
      </c>
      <c r="B22" s="27" t="s">
        <v>42</v>
      </c>
      <c r="C22" s="4" t="s">
        <v>45</v>
      </c>
      <c r="D22" s="54" t="s">
        <v>44</v>
      </c>
      <c r="E22" s="7" t="s">
        <v>43</v>
      </c>
      <c r="F22" s="5" t="s">
        <v>46</v>
      </c>
      <c r="G22" s="5">
        <v>44575</v>
      </c>
      <c r="H22" s="83">
        <v>110473696</v>
      </c>
      <c r="I22" s="66">
        <v>52130550</v>
      </c>
      <c r="J22" s="83">
        <f>+H22+I22</f>
        <v>162604246</v>
      </c>
      <c r="K22" s="5">
        <v>44578</v>
      </c>
      <c r="L22" s="5">
        <v>44875</v>
      </c>
      <c r="M22" s="5">
        <v>45241</v>
      </c>
      <c r="N22" s="66">
        <f>12106977+12357749+14870652+11477017+11835631+11956284+11192545+21817518+54594596</f>
        <v>162208969</v>
      </c>
      <c r="O22" s="35">
        <f>+J22-N22</f>
        <v>395277</v>
      </c>
      <c r="P22" s="36" t="str">
        <f t="shared" si="2"/>
        <v>100%</v>
      </c>
      <c r="Q22" s="69" t="s">
        <v>419</v>
      </c>
      <c r="R22" s="65" t="s">
        <v>174</v>
      </c>
      <c r="S22" s="92" t="s">
        <v>462</v>
      </c>
    </row>
    <row r="23" spans="1:19" ht="48" hidden="1" x14ac:dyDescent="0.2">
      <c r="A23" s="33" t="s">
        <v>358</v>
      </c>
      <c r="B23" s="27" t="s">
        <v>50</v>
      </c>
      <c r="C23" s="4" t="s">
        <v>37</v>
      </c>
      <c r="D23" s="54" t="s">
        <v>49</v>
      </c>
      <c r="E23" s="7" t="s">
        <v>389</v>
      </c>
      <c r="F23" s="5" t="s">
        <v>46</v>
      </c>
      <c r="G23" s="5">
        <v>44585</v>
      </c>
      <c r="H23" s="83">
        <v>25995960189</v>
      </c>
      <c r="I23" s="66">
        <v>0</v>
      </c>
      <c r="J23" s="83">
        <f t="shared" ref="J23:J27" si="5">+H23+I23</f>
        <v>25995960189</v>
      </c>
      <c r="K23" s="5">
        <v>44621</v>
      </c>
      <c r="L23" s="5">
        <v>45695</v>
      </c>
      <c r="M23" s="5">
        <v>45695</v>
      </c>
      <c r="N23" s="66">
        <f>989510136+915416147+1982603787+817792776+1219949297</f>
        <v>5925272143</v>
      </c>
      <c r="O23" s="35">
        <f t="shared" ref="O23:O27" si="6">+J23-N23</f>
        <v>20070688046</v>
      </c>
      <c r="P23" s="36" t="str">
        <f t="shared" si="2"/>
        <v>88%</v>
      </c>
      <c r="Q23" s="36"/>
      <c r="R23" s="65" t="s">
        <v>420</v>
      </c>
      <c r="S23" s="92" t="s">
        <v>463</v>
      </c>
    </row>
    <row r="24" spans="1:19" ht="84" hidden="1" x14ac:dyDescent="0.2">
      <c r="A24" s="33" t="s">
        <v>358</v>
      </c>
      <c r="B24" s="27" t="s">
        <v>51</v>
      </c>
      <c r="C24" s="4" t="s">
        <v>36</v>
      </c>
      <c r="D24" s="54" t="s">
        <v>40</v>
      </c>
      <c r="E24" s="7" t="s">
        <v>390</v>
      </c>
      <c r="F24" s="5" t="s">
        <v>46</v>
      </c>
      <c r="G24" s="5">
        <v>44585</v>
      </c>
      <c r="H24" s="83">
        <v>1993016165</v>
      </c>
      <c r="I24" s="66">
        <v>378095130</v>
      </c>
      <c r="J24" s="83">
        <f t="shared" si="5"/>
        <v>2371111295</v>
      </c>
      <c r="K24" s="5">
        <v>44621</v>
      </c>
      <c r="L24" s="5">
        <v>45710</v>
      </c>
      <c r="M24" s="5">
        <v>45710</v>
      </c>
      <c r="N24" s="66">
        <f>298994083+89883637+101574830+101574830+101574830+101574830+101574830+101574830+110059530+87342430+110059530+110059530+110059530</f>
        <v>1525907250</v>
      </c>
      <c r="O24" s="35">
        <f t="shared" si="6"/>
        <v>845204045</v>
      </c>
      <c r="P24" s="36" t="str">
        <f t="shared" si="2"/>
        <v>87%</v>
      </c>
      <c r="Q24" s="36"/>
      <c r="R24" s="65" t="s">
        <v>420</v>
      </c>
      <c r="S24" s="92" t="s">
        <v>464</v>
      </c>
    </row>
    <row r="25" spans="1:19" ht="48" hidden="1" x14ac:dyDescent="0.2">
      <c r="A25" s="33" t="s">
        <v>359</v>
      </c>
      <c r="B25" s="27" t="s">
        <v>53</v>
      </c>
      <c r="C25" s="4" t="s">
        <v>52</v>
      </c>
      <c r="D25" s="54" t="s">
        <v>31</v>
      </c>
      <c r="E25" s="7" t="s">
        <v>391</v>
      </c>
      <c r="F25" s="5" t="s">
        <v>29</v>
      </c>
      <c r="G25" s="5">
        <v>44600</v>
      </c>
      <c r="H25" s="83">
        <v>1388038091</v>
      </c>
      <c r="I25" s="66">
        <f>359618000+334330500</f>
        <v>693948500</v>
      </c>
      <c r="J25" s="83">
        <f t="shared" si="5"/>
        <v>2081986591</v>
      </c>
      <c r="K25" s="5">
        <v>44609</v>
      </c>
      <c r="L25" s="5">
        <v>45026</v>
      </c>
      <c r="M25" s="5">
        <v>45026</v>
      </c>
      <c r="N25" s="66">
        <f>416411427+132471620+152464585+142864498+314897688+132153070+361003755+205141994+222524261</f>
        <v>2079932898</v>
      </c>
      <c r="O25" s="35">
        <f t="shared" si="6"/>
        <v>2053693</v>
      </c>
      <c r="P25" s="36" t="str">
        <f t="shared" si="2"/>
        <v>100%</v>
      </c>
      <c r="Q25" s="69" t="s">
        <v>421</v>
      </c>
      <c r="R25" s="65" t="s">
        <v>175</v>
      </c>
      <c r="S25" s="93" t="s">
        <v>465</v>
      </c>
    </row>
    <row r="26" spans="1:19" ht="60" hidden="1" x14ac:dyDescent="0.2">
      <c r="A26" s="33" t="s">
        <v>359</v>
      </c>
      <c r="B26" s="27" t="s">
        <v>55</v>
      </c>
      <c r="C26" s="4" t="s">
        <v>58</v>
      </c>
      <c r="D26" s="54">
        <v>79519082</v>
      </c>
      <c r="E26" s="7" t="s">
        <v>392</v>
      </c>
      <c r="F26" s="5" t="s">
        <v>57</v>
      </c>
      <c r="G26" s="5">
        <v>44643</v>
      </c>
      <c r="H26" s="83">
        <v>408401217</v>
      </c>
      <c r="I26" s="66">
        <f>121159731+30442580</f>
        <v>151602311</v>
      </c>
      <c r="J26" s="83">
        <f t="shared" si="5"/>
        <v>560003528</v>
      </c>
      <c r="K26" s="5">
        <v>44644</v>
      </c>
      <c r="L26" s="5">
        <v>44906</v>
      </c>
      <c r="M26" s="5">
        <v>44906</v>
      </c>
      <c r="N26" s="66">
        <f>122520365+163360487+190724000+55398499+28000177</f>
        <v>560003528</v>
      </c>
      <c r="O26" s="35">
        <f t="shared" si="6"/>
        <v>0</v>
      </c>
      <c r="P26" s="36" t="str">
        <f t="shared" si="2"/>
        <v>100%</v>
      </c>
      <c r="Q26" s="36"/>
      <c r="R26" s="65" t="s">
        <v>85</v>
      </c>
      <c r="S26" s="93" t="s">
        <v>466</v>
      </c>
    </row>
    <row r="27" spans="1:19" ht="48" hidden="1" x14ac:dyDescent="0.2">
      <c r="A27" s="33" t="s">
        <v>359</v>
      </c>
      <c r="B27" s="27" t="s">
        <v>123</v>
      </c>
      <c r="C27" s="4" t="s">
        <v>124</v>
      </c>
      <c r="D27" s="54" t="s">
        <v>125</v>
      </c>
      <c r="E27" s="7" t="s">
        <v>393</v>
      </c>
      <c r="F27" s="5" t="s">
        <v>62</v>
      </c>
      <c r="G27" s="5">
        <v>45036</v>
      </c>
      <c r="H27" s="83">
        <v>245943250</v>
      </c>
      <c r="I27" s="66">
        <f>67528600</f>
        <v>67528600</v>
      </c>
      <c r="J27" s="83">
        <f t="shared" si="5"/>
        <v>313471850</v>
      </c>
      <c r="K27" s="5">
        <v>45048</v>
      </c>
      <c r="L27" s="5">
        <v>45261</v>
      </c>
      <c r="M27" s="5">
        <v>45261</v>
      </c>
      <c r="N27" s="66">
        <f>73786545+15654748+64108275+122024088+33368195</f>
        <v>308941851</v>
      </c>
      <c r="O27" s="35">
        <f t="shared" si="6"/>
        <v>4529999</v>
      </c>
      <c r="P27" s="36" t="str">
        <f t="shared" si="2"/>
        <v>100%</v>
      </c>
      <c r="Q27" s="64" t="s">
        <v>427</v>
      </c>
      <c r="R27" s="65" t="s">
        <v>177</v>
      </c>
      <c r="S27" s="92" t="s">
        <v>467</v>
      </c>
    </row>
    <row r="28" spans="1:19" ht="36" hidden="1" x14ac:dyDescent="0.2">
      <c r="A28" s="33" t="s">
        <v>359</v>
      </c>
      <c r="B28" s="27" t="s">
        <v>281</v>
      </c>
      <c r="C28" s="4" t="s">
        <v>282</v>
      </c>
      <c r="D28" s="54" t="s">
        <v>283</v>
      </c>
      <c r="E28" s="7" t="s">
        <v>284</v>
      </c>
      <c r="F28" s="5" t="s">
        <v>286</v>
      </c>
      <c r="G28" s="5">
        <v>45470</v>
      </c>
      <c r="H28" s="83">
        <v>125855590</v>
      </c>
      <c r="I28" s="66"/>
      <c r="J28" s="83">
        <f>+H28+I28</f>
        <v>125855590</v>
      </c>
      <c r="K28" s="5">
        <v>45476</v>
      </c>
      <c r="L28" s="5"/>
      <c r="M28" s="5">
        <v>45649</v>
      </c>
      <c r="N28" s="66">
        <v>52564262</v>
      </c>
      <c r="O28" s="35">
        <f>+J28-N28</f>
        <v>73291328</v>
      </c>
      <c r="P28" s="36" t="str">
        <f t="shared" si="2"/>
        <v>51%</v>
      </c>
      <c r="Q28" s="36"/>
      <c r="R28" s="4"/>
      <c r="S28" s="91" t="s">
        <v>285</v>
      </c>
    </row>
    <row r="29" spans="1:19" ht="48" hidden="1" x14ac:dyDescent="0.2">
      <c r="A29" s="33" t="s">
        <v>360</v>
      </c>
      <c r="B29" s="27" t="s">
        <v>64</v>
      </c>
      <c r="C29" s="4" t="s">
        <v>59</v>
      </c>
      <c r="D29" s="54" t="s">
        <v>63</v>
      </c>
      <c r="E29" s="7" t="s">
        <v>394</v>
      </c>
      <c r="F29" s="5" t="s">
        <v>57</v>
      </c>
      <c r="G29" s="5">
        <v>44790</v>
      </c>
      <c r="H29" s="83">
        <v>10156004472</v>
      </c>
      <c r="I29" s="66">
        <f>130142857+2267980424+332585807</f>
        <v>2730709088</v>
      </c>
      <c r="J29" s="83">
        <f t="shared" ref="J29:J61" si="7">+H29+I29</f>
        <v>12886713560</v>
      </c>
      <c r="K29" s="5">
        <v>44809</v>
      </c>
      <c r="L29" s="5">
        <v>45233</v>
      </c>
      <c r="M29" s="5">
        <v>45233</v>
      </c>
      <c r="N29" s="66">
        <f>3047742618+2536494135+3854326080+1852880895+1588385056</f>
        <v>12879828784</v>
      </c>
      <c r="O29" s="35">
        <f t="shared" ref="O29:O31" si="8">+J29-N29</f>
        <v>6884776</v>
      </c>
      <c r="P29" s="36" t="str">
        <f t="shared" si="2"/>
        <v>100%</v>
      </c>
      <c r="Q29" s="69" t="s">
        <v>422</v>
      </c>
      <c r="R29" s="65" t="s">
        <v>176</v>
      </c>
      <c r="S29" s="94" t="s">
        <v>468</v>
      </c>
    </row>
    <row r="30" spans="1:19" ht="48" hidden="1" x14ac:dyDescent="0.2">
      <c r="A30" s="33" t="s">
        <v>360</v>
      </c>
      <c r="B30" s="27" t="s">
        <v>65</v>
      </c>
      <c r="C30" s="4" t="s">
        <v>60</v>
      </c>
      <c r="D30" s="54" t="s">
        <v>66</v>
      </c>
      <c r="E30" s="7" t="s">
        <v>395</v>
      </c>
      <c r="F30" s="5" t="s">
        <v>57</v>
      </c>
      <c r="G30" s="5">
        <v>44798</v>
      </c>
      <c r="H30" s="83">
        <v>1243799900</v>
      </c>
      <c r="I30" s="66">
        <v>202657000</v>
      </c>
      <c r="J30" s="83">
        <f t="shared" si="7"/>
        <v>1446456900</v>
      </c>
      <c r="K30" s="5">
        <v>44809</v>
      </c>
      <c r="L30" s="5">
        <v>45249</v>
      </c>
      <c r="M30" s="5">
        <v>45249</v>
      </c>
      <c r="N30" s="66">
        <v>1446456900</v>
      </c>
      <c r="O30" s="35">
        <f t="shared" si="8"/>
        <v>0</v>
      </c>
      <c r="P30" s="36" t="str">
        <f t="shared" si="2"/>
        <v>100%</v>
      </c>
      <c r="Q30" s="69" t="s">
        <v>423</v>
      </c>
      <c r="R30" s="65" t="s">
        <v>424</v>
      </c>
      <c r="S30" s="94" t="s">
        <v>469</v>
      </c>
    </row>
    <row r="31" spans="1:19" ht="48" hidden="1" x14ac:dyDescent="0.2">
      <c r="A31" s="33" t="s">
        <v>360</v>
      </c>
      <c r="B31" s="27" t="s">
        <v>154</v>
      </c>
      <c r="C31" s="4" t="s">
        <v>155</v>
      </c>
      <c r="D31" s="54" t="s">
        <v>156</v>
      </c>
      <c r="E31" s="7" t="s">
        <v>396</v>
      </c>
      <c r="F31" s="5" t="s">
        <v>56</v>
      </c>
      <c r="G31" s="5">
        <v>45162</v>
      </c>
      <c r="H31" s="83">
        <v>1006472968</v>
      </c>
      <c r="I31" s="66"/>
      <c r="J31" s="83">
        <f t="shared" si="7"/>
        <v>1006472968</v>
      </c>
      <c r="K31" s="5">
        <v>45170</v>
      </c>
      <c r="L31" s="5">
        <v>45290</v>
      </c>
      <c r="M31" s="5">
        <v>45275</v>
      </c>
      <c r="N31" s="66">
        <f>360699903+587652241+50323648</f>
        <v>998675792</v>
      </c>
      <c r="O31" s="35">
        <f t="shared" si="8"/>
        <v>7797176</v>
      </c>
      <c r="P31" s="36" t="str">
        <f t="shared" si="2"/>
        <v>100%</v>
      </c>
      <c r="Q31" s="64" t="s">
        <v>428</v>
      </c>
      <c r="R31" s="65" t="s">
        <v>204</v>
      </c>
      <c r="S31" s="92" t="s">
        <v>470</v>
      </c>
    </row>
    <row r="32" spans="1:19" ht="48" hidden="1" x14ac:dyDescent="0.2">
      <c r="A32" s="33" t="s">
        <v>360</v>
      </c>
      <c r="B32" s="27" t="s">
        <v>157</v>
      </c>
      <c r="C32" s="4" t="s">
        <v>158</v>
      </c>
      <c r="D32" s="54" t="s">
        <v>159</v>
      </c>
      <c r="E32" s="7" t="s">
        <v>160</v>
      </c>
      <c r="F32" s="5" t="s">
        <v>56</v>
      </c>
      <c r="G32" s="5">
        <v>45162</v>
      </c>
      <c r="H32" s="83">
        <v>157591700</v>
      </c>
      <c r="I32" s="66"/>
      <c r="J32" s="83">
        <f t="shared" si="7"/>
        <v>157591700</v>
      </c>
      <c r="K32" s="5">
        <v>45170</v>
      </c>
      <c r="L32" s="5"/>
      <c r="M32" s="5">
        <v>45291</v>
      </c>
      <c r="N32" s="66">
        <f>76891850+41301925+39397925</f>
        <v>157591700</v>
      </c>
      <c r="O32" s="35">
        <f>+J32-N32</f>
        <v>0</v>
      </c>
      <c r="P32" s="36" t="str">
        <f t="shared" si="2"/>
        <v>100%</v>
      </c>
      <c r="Q32" s="64" t="s">
        <v>429</v>
      </c>
      <c r="R32" s="65" t="s">
        <v>205</v>
      </c>
      <c r="S32" s="92" t="s">
        <v>471</v>
      </c>
    </row>
    <row r="33" spans="1:64" ht="84" hidden="1" x14ac:dyDescent="0.2">
      <c r="A33" s="33" t="s">
        <v>361</v>
      </c>
      <c r="B33" s="27" t="s">
        <v>151</v>
      </c>
      <c r="C33" s="4" t="s">
        <v>152</v>
      </c>
      <c r="D33" s="54">
        <v>71736750</v>
      </c>
      <c r="E33" s="7" t="s">
        <v>153</v>
      </c>
      <c r="F33" s="5" t="s">
        <v>111</v>
      </c>
      <c r="G33" s="5" t="s">
        <v>430</v>
      </c>
      <c r="H33" s="83">
        <v>30000000</v>
      </c>
      <c r="I33" s="66"/>
      <c r="J33" s="83">
        <f t="shared" si="7"/>
        <v>30000000</v>
      </c>
      <c r="K33" s="5">
        <v>45148</v>
      </c>
      <c r="L33" s="5"/>
      <c r="M33" s="5">
        <v>45269</v>
      </c>
      <c r="N33" s="66">
        <v>30000000</v>
      </c>
      <c r="O33" s="35">
        <f>+J33-N33</f>
        <v>0</v>
      </c>
      <c r="P33" s="36" t="str">
        <f t="shared" si="2"/>
        <v>100%</v>
      </c>
      <c r="Q33" s="64" t="s">
        <v>431</v>
      </c>
      <c r="R33" s="65" t="s">
        <v>206</v>
      </c>
      <c r="S33" s="92" t="s">
        <v>472</v>
      </c>
    </row>
    <row r="34" spans="1:64" ht="45" hidden="1" x14ac:dyDescent="0.2">
      <c r="A34" s="33" t="s">
        <v>362</v>
      </c>
      <c r="B34" s="27" t="s">
        <v>69</v>
      </c>
      <c r="C34" s="4" t="s">
        <v>67</v>
      </c>
      <c r="D34" s="54" t="s">
        <v>70</v>
      </c>
      <c r="E34" s="7" t="s">
        <v>397</v>
      </c>
      <c r="F34" s="5" t="s">
        <v>54</v>
      </c>
      <c r="G34" s="5">
        <v>44862</v>
      </c>
      <c r="H34" s="83">
        <v>21767395619</v>
      </c>
      <c r="I34" s="66">
        <f>1536543814+5300000000</f>
        <v>6836543814</v>
      </c>
      <c r="J34" s="83">
        <f t="shared" si="7"/>
        <v>28603939433</v>
      </c>
      <c r="K34" s="5">
        <v>44867</v>
      </c>
      <c r="L34" s="5">
        <v>45337</v>
      </c>
      <c r="M34" s="5">
        <v>45337</v>
      </c>
      <c r="N34" s="66">
        <f>958922051+5180882923+4395565815+2267283039+1536515427+3638190585+696594089+4899979793+348831882+316380194+1369279573+110191219+2885322843</f>
        <v>28603939433</v>
      </c>
      <c r="O34" s="35">
        <f t="shared" ref="O34" si="9">+J34-N34</f>
        <v>0</v>
      </c>
      <c r="P34" s="36" t="str">
        <f t="shared" si="2"/>
        <v>100%</v>
      </c>
      <c r="Q34" s="36"/>
      <c r="R34" s="65" t="s">
        <v>425</v>
      </c>
      <c r="S34" s="92" t="s">
        <v>474</v>
      </c>
    </row>
    <row r="35" spans="1:64" ht="48" hidden="1" x14ac:dyDescent="0.2">
      <c r="A35" s="33" t="s">
        <v>362</v>
      </c>
      <c r="B35" s="27" t="s">
        <v>71</v>
      </c>
      <c r="C35" s="4" t="s">
        <v>68</v>
      </c>
      <c r="D35" s="54" t="s">
        <v>72</v>
      </c>
      <c r="E35" s="7" t="s">
        <v>398</v>
      </c>
      <c r="F35" s="5" t="s">
        <v>54</v>
      </c>
      <c r="G35" s="5">
        <v>44862</v>
      </c>
      <c r="H35" s="83">
        <v>1773551962</v>
      </c>
      <c r="I35" s="66">
        <f>108207593+93632603</f>
        <v>201840196</v>
      </c>
      <c r="J35" s="83">
        <f t="shared" si="7"/>
        <v>1975392158</v>
      </c>
      <c r="K35" s="5">
        <v>44867</v>
      </c>
      <c r="L35" s="5">
        <v>45363</v>
      </c>
      <c r="M35" s="5">
        <v>45363</v>
      </c>
      <c r="N35" s="66">
        <v>1975392158</v>
      </c>
      <c r="O35" s="35">
        <f>+J35-N35</f>
        <v>0</v>
      </c>
      <c r="P35" s="36" t="str">
        <f t="shared" si="2"/>
        <v>100%</v>
      </c>
      <c r="Q35" s="36"/>
      <c r="R35" s="76" t="s">
        <v>426</v>
      </c>
      <c r="S35" s="92" t="s">
        <v>473</v>
      </c>
    </row>
    <row r="36" spans="1:64" ht="48" hidden="1" x14ac:dyDescent="0.2">
      <c r="A36" s="33" t="s">
        <v>363</v>
      </c>
      <c r="B36" s="27" t="s">
        <v>76</v>
      </c>
      <c r="C36" s="4" t="s">
        <v>78</v>
      </c>
      <c r="D36" s="54" t="s">
        <v>79</v>
      </c>
      <c r="E36" s="7" t="s">
        <v>399</v>
      </c>
      <c r="F36" s="5" t="s">
        <v>118</v>
      </c>
      <c r="G36" s="5">
        <v>44900</v>
      </c>
      <c r="H36" s="83">
        <v>9070009279</v>
      </c>
      <c r="I36" s="66">
        <f>2690948027</f>
        <v>2690948027</v>
      </c>
      <c r="J36" s="83">
        <f t="shared" si="7"/>
        <v>11760957306</v>
      </c>
      <c r="K36" s="5">
        <v>44936</v>
      </c>
      <c r="L36" s="5">
        <v>45244</v>
      </c>
      <c r="M36" s="5">
        <v>45244</v>
      </c>
      <c r="N36" s="66">
        <f>2163806303+2375794350+28394845+630960018+402569370+1909922582+634378843+382980228+84862806+528505525+114590932+137224884+613160001+94095022+131810229+1189575843</f>
        <v>11422631781</v>
      </c>
      <c r="O36" s="35">
        <f t="shared" ref="O36:O68" si="10">+J36-N36</f>
        <v>338325525</v>
      </c>
      <c r="P36" s="36" t="str">
        <f t="shared" si="2"/>
        <v>100%</v>
      </c>
      <c r="Q36" s="36"/>
      <c r="R36" s="65" t="s">
        <v>207</v>
      </c>
      <c r="S36" s="92" t="s">
        <v>475</v>
      </c>
    </row>
    <row r="37" spans="1:64" ht="72" hidden="1" x14ac:dyDescent="0.2">
      <c r="A37" s="33" t="s">
        <v>363</v>
      </c>
      <c r="B37" s="27" t="s">
        <v>77</v>
      </c>
      <c r="C37" s="4" t="s">
        <v>80</v>
      </c>
      <c r="D37" s="54" t="s">
        <v>81</v>
      </c>
      <c r="E37" s="7" t="s">
        <v>400</v>
      </c>
      <c r="F37" s="5" t="s">
        <v>118</v>
      </c>
      <c r="G37" s="5">
        <v>44901</v>
      </c>
      <c r="H37" s="83">
        <v>880400915</v>
      </c>
      <c r="I37" s="66">
        <f>507329951+68099235</f>
        <v>575429186</v>
      </c>
      <c r="J37" s="83">
        <f t="shared" si="7"/>
        <v>1455830101</v>
      </c>
      <c r="K37" s="5">
        <v>44936</v>
      </c>
      <c r="L37" s="5">
        <v>45260</v>
      </c>
      <c r="M37" s="5">
        <v>45260</v>
      </c>
      <c r="N37" s="66">
        <f>1382792586+73037515</f>
        <v>1455830101</v>
      </c>
      <c r="O37" s="35">
        <f t="shared" si="10"/>
        <v>0</v>
      </c>
      <c r="P37" s="36" t="str">
        <f t="shared" si="2"/>
        <v>100%</v>
      </c>
      <c r="Q37" s="36"/>
      <c r="R37" s="65" t="s">
        <v>208</v>
      </c>
      <c r="S37" s="92" t="s">
        <v>476</v>
      </c>
    </row>
    <row r="38" spans="1:64" ht="48" hidden="1" x14ac:dyDescent="0.2">
      <c r="A38" s="33" t="s">
        <v>364</v>
      </c>
      <c r="B38" s="27" t="s">
        <v>86</v>
      </c>
      <c r="C38" s="4" t="s">
        <v>94</v>
      </c>
      <c r="D38" s="54" t="s">
        <v>95</v>
      </c>
      <c r="E38" s="7" t="s">
        <v>401</v>
      </c>
      <c r="F38" s="5" t="s">
        <v>96</v>
      </c>
      <c r="G38" s="5">
        <v>44956</v>
      </c>
      <c r="H38" s="83">
        <v>890045236</v>
      </c>
      <c r="I38" s="66">
        <f>445022618</f>
        <v>445022618</v>
      </c>
      <c r="J38" s="83">
        <f t="shared" si="7"/>
        <v>1335067854</v>
      </c>
      <c r="K38" s="5">
        <v>44958</v>
      </c>
      <c r="L38" s="5"/>
      <c r="M38" s="5">
        <v>45291</v>
      </c>
      <c r="N38" s="66">
        <f>267013570+221139273+70577835+231319985+41420213+358586214+145010763</f>
        <v>1335067853</v>
      </c>
      <c r="O38" s="35">
        <f t="shared" si="10"/>
        <v>1</v>
      </c>
      <c r="P38" s="36" t="str">
        <f t="shared" si="2"/>
        <v>100%</v>
      </c>
      <c r="Q38" s="36"/>
      <c r="R38" s="65" t="s">
        <v>209</v>
      </c>
      <c r="S38" s="92" t="s">
        <v>477</v>
      </c>
    </row>
    <row r="39" spans="1:64" ht="60" hidden="1" x14ac:dyDescent="0.2">
      <c r="A39" s="33" t="s">
        <v>365</v>
      </c>
      <c r="B39" s="27" t="s">
        <v>112</v>
      </c>
      <c r="C39" s="4" t="s">
        <v>113</v>
      </c>
      <c r="D39" s="54" t="s">
        <v>114</v>
      </c>
      <c r="E39" s="7" t="s">
        <v>115</v>
      </c>
      <c r="F39" s="5" t="s">
        <v>116</v>
      </c>
      <c r="G39" s="5">
        <v>45015</v>
      </c>
      <c r="H39" s="66">
        <v>38080000</v>
      </c>
      <c r="I39" s="66"/>
      <c r="J39" s="66">
        <f t="shared" si="7"/>
        <v>38080000</v>
      </c>
      <c r="K39" s="5">
        <v>45016</v>
      </c>
      <c r="L39" s="5"/>
      <c r="M39" s="5">
        <v>45036</v>
      </c>
      <c r="N39" s="66">
        <f>38080000</f>
        <v>38080000</v>
      </c>
      <c r="O39" s="35">
        <f t="shared" si="10"/>
        <v>0</v>
      </c>
      <c r="P39" s="36" t="str">
        <f t="shared" si="2"/>
        <v>100%</v>
      </c>
      <c r="Q39" s="36"/>
      <c r="R39" s="65" t="s">
        <v>148</v>
      </c>
      <c r="S39" s="92" t="s">
        <v>478</v>
      </c>
      <c r="T39" s="10" t="s">
        <v>119</v>
      </c>
    </row>
    <row r="40" spans="1:64" ht="60" hidden="1" x14ac:dyDescent="0.2">
      <c r="A40" s="33" t="s">
        <v>365</v>
      </c>
      <c r="B40" s="27" t="s">
        <v>87</v>
      </c>
      <c r="C40" s="4" t="s">
        <v>90</v>
      </c>
      <c r="D40" s="54" t="s">
        <v>91</v>
      </c>
      <c r="E40" s="7" t="s">
        <v>92</v>
      </c>
      <c r="F40" s="5" t="s">
        <v>93</v>
      </c>
      <c r="G40" s="5">
        <v>44964</v>
      </c>
      <c r="H40" s="83">
        <v>39704351</v>
      </c>
      <c r="I40" s="66"/>
      <c r="J40" s="83">
        <f t="shared" si="7"/>
        <v>39704351</v>
      </c>
      <c r="K40" s="5">
        <v>44964</v>
      </c>
      <c r="L40" s="5"/>
      <c r="M40" s="5">
        <v>44991</v>
      </c>
      <c r="N40" s="66">
        <f>39704351</f>
        <v>39704351</v>
      </c>
      <c r="O40" s="35">
        <f t="shared" si="10"/>
        <v>0</v>
      </c>
      <c r="P40" s="36" t="str">
        <f t="shared" si="2"/>
        <v>100%</v>
      </c>
      <c r="Q40" s="36"/>
      <c r="R40" s="65" t="s">
        <v>130</v>
      </c>
      <c r="S40" s="95"/>
      <c r="T40" s="2"/>
    </row>
    <row r="41" spans="1:64" ht="84" hidden="1" x14ac:dyDescent="0.2">
      <c r="A41" s="33" t="s">
        <v>365</v>
      </c>
      <c r="B41" s="27" t="s">
        <v>106</v>
      </c>
      <c r="C41" s="4" t="s">
        <v>107</v>
      </c>
      <c r="D41" s="54" t="s">
        <v>109</v>
      </c>
      <c r="E41" s="7" t="s">
        <v>110</v>
      </c>
      <c r="F41" s="5" t="s">
        <v>93</v>
      </c>
      <c r="G41" s="5">
        <v>45001</v>
      </c>
      <c r="H41" s="83">
        <v>157465912</v>
      </c>
      <c r="I41" s="66"/>
      <c r="J41" s="83">
        <f t="shared" si="7"/>
        <v>157465912</v>
      </c>
      <c r="K41" s="5">
        <v>45006</v>
      </c>
      <c r="L41" s="5"/>
      <c r="M41" s="5">
        <v>45036</v>
      </c>
      <c r="N41" s="66">
        <f>157465912</f>
        <v>157465912</v>
      </c>
      <c r="O41" s="35">
        <f t="shared" si="10"/>
        <v>0</v>
      </c>
      <c r="P41" s="36" t="str">
        <f t="shared" si="2"/>
        <v>100%</v>
      </c>
      <c r="Q41" s="64" t="s">
        <v>432</v>
      </c>
      <c r="R41" s="65" t="s">
        <v>149</v>
      </c>
      <c r="S41" s="92" t="s">
        <v>479</v>
      </c>
      <c r="T41" s="2"/>
    </row>
    <row r="42" spans="1:64" ht="60" hidden="1" x14ac:dyDescent="0.2">
      <c r="A42" s="33" t="s">
        <v>365</v>
      </c>
      <c r="B42" s="27" t="s">
        <v>131</v>
      </c>
      <c r="C42" s="4" t="s">
        <v>132</v>
      </c>
      <c r="D42" s="54" t="s">
        <v>117</v>
      </c>
      <c r="E42" s="7" t="s">
        <v>150</v>
      </c>
      <c r="F42" s="5" t="s">
        <v>93</v>
      </c>
      <c r="G42" s="5">
        <v>45085</v>
      </c>
      <c r="H42" s="83">
        <v>120000000</v>
      </c>
      <c r="I42" s="66"/>
      <c r="J42" s="83">
        <f t="shared" si="7"/>
        <v>120000000</v>
      </c>
      <c r="K42" s="5">
        <v>45085</v>
      </c>
      <c r="L42" s="5"/>
      <c r="M42" s="5">
        <v>45099</v>
      </c>
      <c r="N42" s="66">
        <f>48000000+72000000</f>
        <v>120000000</v>
      </c>
      <c r="O42" s="35">
        <f t="shared" si="10"/>
        <v>0</v>
      </c>
      <c r="P42" s="36" t="str">
        <f t="shared" si="2"/>
        <v>100%</v>
      </c>
      <c r="Q42" s="64" t="s">
        <v>433</v>
      </c>
      <c r="R42" s="65" t="s">
        <v>434</v>
      </c>
      <c r="S42" s="92" t="s">
        <v>480</v>
      </c>
      <c r="T42" s="2"/>
    </row>
    <row r="43" spans="1:64" ht="45" hidden="1" x14ac:dyDescent="0.2">
      <c r="A43" s="33" t="s">
        <v>365</v>
      </c>
      <c r="B43" s="27" t="s">
        <v>167</v>
      </c>
      <c r="C43" s="4" t="s">
        <v>168</v>
      </c>
      <c r="D43" s="54">
        <v>1039473852</v>
      </c>
      <c r="E43" s="7" t="s">
        <v>169</v>
      </c>
      <c r="F43" s="5" t="s">
        <v>116</v>
      </c>
      <c r="G43" s="5">
        <v>45181</v>
      </c>
      <c r="H43" s="83">
        <v>37000000</v>
      </c>
      <c r="I43" s="66"/>
      <c r="J43" s="83">
        <f t="shared" si="7"/>
        <v>37000000</v>
      </c>
      <c r="K43" s="5">
        <v>45182</v>
      </c>
      <c r="L43" s="5"/>
      <c r="M43" s="5">
        <v>45287</v>
      </c>
      <c r="N43" s="66">
        <f>6342840+10571400+10571400+9514360</f>
        <v>37000000</v>
      </c>
      <c r="O43" s="35">
        <f t="shared" si="10"/>
        <v>0</v>
      </c>
      <c r="P43" s="36" t="str">
        <f t="shared" si="2"/>
        <v>100%</v>
      </c>
      <c r="Q43" s="36"/>
      <c r="R43" s="65" t="s">
        <v>210</v>
      </c>
      <c r="S43" s="92" t="s">
        <v>481</v>
      </c>
    </row>
    <row r="44" spans="1:64" ht="60" hidden="1" x14ac:dyDescent="0.2">
      <c r="A44" s="33" t="s">
        <v>366</v>
      </c>
      <c r="B44" s="27" t="s">
        <v>179</v>
      </c>
      <c r="C44" s="4" t="s">
        <v>180</v>
      </c>
      <c r="D44" s="54" t="s">
        <v>181</v>
      </c>
      <c r="E44" s="7" t="s">
        <v>182</v>
      </c>
      <c r="F44" s="5" t="s">
        <v>183</v>
      </c>
      <c r="G44" s="5">
        <v>45254</v>
      </c>
      <c r="H44" s="83">
        <v>78870765583</v>
      </c>
      <c r="I44" s="66"/>
      <c r="J44" s="83">
        <f t="shared" si="7"/>
        <v>78870765583</v>
      </c>
      <c r="K44" s="5" t="s">
        <v>183</v>
      </c>
      <c r="L44" s="5"/>
      <c r="M44" s="5" t="s">
        <v>183</v>
      </c>
      <c r="N44" s="66">
        <v>0</v>
      </c>
      <c r="O44" s="35">
        <f t="shared" si="10"/>
        <v>78870765583</v>
      </c>
      <c r="P44" s="36" t="e">
        <f>IF((ROUND((($G$5-$K44)/(EDATE($M44,0)-$K44)*100),2))&gt;100,"100%",CONCATENATE((ROUND((($G$5-$K44)/(EDATE($M44,0)-$K44)*100),0)),"%"))</f>
        <v>#VALUE!</v>
      </c>
      <c r="Q44" s="36"/>
      <c r="R44" s="77" t="s">
        <v>184</v>
      </c>
      <c r="S44" s="92" t="s">
        <v>483</v>
      </c>
    </row>
    <row r="45" spans="1:64" s="13" customFormat="1" ht="45" hidden="1" x14ac:dyDescent="0.25">
      <c r="A45" s="38" t="s">
        <v>367</v>
      </c>
      <c r="B45" s="27" t="s">
        <v>120</v>
      </c>
      <c r="C45" s="4" t="s">
        <v>121</v>
      </c>
      <c r="D45" s="54" t="s">
        <v>16</v>
      </c>
      <c r="E45" s="7" t="s">
        <v>122</v>
      </c>
      <c r="F45" s="5" t="s">
        <v>135</v>
      </c>
      <c r="G45" s="5">
        <v>45050</v>
      </c>
      <c r="H45" s="83">
        <v>1251874993</v>
      </c>
      <c r="I45" s="66">
        <v>606569361</v>
      </c>
      <c r="J45" s="83">
        <f t="shared" si="7"/>
        <v>1858444354</v>
      </c>
      <c r="K45" s="5">
        <v>45064</v>
      </c>
      <c r="L45" s="5"/>
      <c r="M45" s="5">
        <v>45277</v>
      </c>
      <c r="N45" s="66">
        <f>500749997+111274175+275202469+229881500+448031025+280781318</f>
        <v>1845920484</v>
      </c>
      <c r="O45" s="35">
        <f t="shared" si="10"/>
        <v>12523870</v>
      </c>
      <c r="P45" s="36" t="str">
        <f t="shared" si="2"/>
        <v>100%</v>
      </c>
      <c r="Q45" s="64" t="s">
        <v>435</v>
      </c>
      <c r="R45" s="65" t="s">
        <v>178</v>
      </c>
      <c r="S45" s="96" t="s">
        <v>482</v>
      </c>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2"/>
    </row>
    <row r="46" spans="1:64" ht="48" hidden="1" x14ac:dyDescent="0.2">
      <c r="A46" s="33" t="s">
        <v>368</v>
      </c>
      <c r="B46" s="27" t="s">
        <v>108</v>
      </c>
      <c r="C46" s="4" t="s">
        <v>99</v>
      </c>
      <c r="D46" s="54">
        <v>43517263</v>
      </c>
      <c r="E46" s="7" t="s">
        <v>402</v>
      </c>
      <c r="F46" s="5" t="s">
        <v>356</v>
      </c>
      <c r="G46" s="5">
        <v>45000</v>
      </c>
      <c r="H46" s="83">
        <v>8654823881</v>
      </c>
      <c r="I46" s="66">
        <v>528007156</v>
      </c>
      <c r="J46" s="83">
        <f t="shared" si="7"/>
        <v>9182831037</v>
      </c>
      <c r="K46" s="5">
        <v>45002</v>
      </c>
      <c r="L46" s="5">
        <v>45373</v>
      </c>
      <c r="M46" s="5">
        <v>45373</v>
      </c>
      <c r="N46" s="66">
        <f>6145673514+1683560374</f>
        <v>7829233888</v>
      </c>
      <c r="O46" s="35">
        <f t="shared" si="10"/>
        <v>1353597149</v>
      </c>
      <c r="P46" s="36" t="str">
        <f t="shared" si="2"/>
        <v>100%</v>
      </c>
      <c r="Q46" s="36"/>
      <c r="R46" s="65" t="s">
        <v>211</v>
      </c>
      <c r="S46" s="92" t="s">
        <v>484</v>
      </c>
      <c r="T46" s="10" t="s">
        <v>119</v>
      </c>
    </row>
    <row r="47" spans="1:64" ht="48" hidden="1" x14ac:dyDescent="0.2">
      <c r="A47" s="33" t="s">
        <v>368</v>
      </c>
      <c r="B47" s="27" t="s">
        <v>104</v>
      </c>
      <c r="C47" s="4" t="s">
        <v>100</v>
      </c>
      <c r="D47" s="54" t="s">
        <v>105</v>
      </c>
      <c r="E47" s="7" t="s">
        <v>403</v>
      </c>
      <c r="F47" s="5" t="s">
        <v>356</v>
      </c>
      <c r="G47" s="5">
        <v>44999</v>
      </c>
      <c r="H47" s="83">
        <v>995851500</v>
      </c>
      <c r="I47" s="66">
        <v>106216746</v>
      </c>
      <c r="J47" s="83">
        <f t="shared" si="7"/>
        <v>1102068246</v>
      </c>
      <c r="K47" s="5">
        <v>45002</v>
      </c>
      <c r="L47" s="5">
        <v>45373</v>
      </c>
      <c r="M47" s="5">
        <v>45373</v>
      </c>
      <c r="N47" s="66">
        <f>853190457+82300400</f>
        <v>935490857</v>
      </c>
      <c r="O47" s="35">
        <f t="shared" si="10"/>
        <v>166577389</v>
      </c>
      <c r="P47" s="36" t="str">
        <f t="shared" si="2"/>
        <v>100%</v>
      </c>
      <c r="Q47" s="36"/>
      <c r="R47" s="65" t="s">
        <v>212</v>
      </c>
      <c r="S47" s="92" t="s">
        <v>485</v>
      </c>
    </row>
    <row r="48" spans="1:64" ht="48" hidden="1" x14ac:dyDescent="0.2">
      <c r="A48" s="33" t="s">
        <v>369</v>
      </c>
      <c r="B48" s="27" t="s">
        <v>101</v>
      </c>
      <c r="C48" s="4" t="s">
        <v>97</v>
      </c>
      <c r="D48" s="54" t="s">
        <v>103</v>
      </c>
      <c r="E48" s="7" t="s">
        <v>404</v>
      </c>
      <c r="F48" s="5" t="s">
        <v>57</v>
      </c>
      <c r="G48" s="5">
        <v>44996</v>
      </c>
      <c r="H48" s="83">
        <v>16362656017</v>
      </c>
      <c r="I48" s="66">
        <v>328827788</v>
      </c>
      <c r="J48" s="83">
        <f t="shared" si="7"/>
        <v>16691483805</v>
      </c>
      <c r="K48" s="5">
        <v>45002</v>
      </c>
      <c r="L48" s="5">
        <v>45469</v>
      </c>
      <c r="M48" s="5">
        <v>45469</v>
      </c>
      <c r="N48" s="66">
        <f>12598907741+1764891185</f>
        <v>14363798926</v>
      </c>
      <c r="O48" s="35">
        <f t="shared" si="10"/>
        <v>2327684879</v>
      </c>
      <c r="P48" s="36" t="str">
        <f t="shared" si="2"/>
        <v>100%</v>
      </c>
      <c r="Q48" s="36"/>
      <c r="R48" s="65" t="s">
        <v>436</v>
      </c>
      <c r="S48" s="92" t="s">
        <v>486</v>
      </c>
    </row>
    <row r="49" spans="1:19" ht="48" hidden="1" x14ac:dyDescent="0.2">
      <c r="A49" s="33" t="s">
        <v>369</v>
      </c>
      <c r="B49" s="27" t="s">
        <v>102</v>
      </c>
      <c r="C49" s="4" t="s">
        <v>98</v>
      </c>
      <c r="D49" s="54">
        <v>98565353</v>
      </c>
      <c r="E49" s="7" t="s">
        <v>405</v>
      </c>
      <c r="F49" s="5" t="s">
        <v>57</v>
      </c>
      <c r="G49" s="5">
        <v>44996</v>
      </c>
      <c r="H49" s="83">
        <v>1328926550</v>
      </c>
      <c r="I49" s="66">
        <f>23091073+369198439+125530595+26075405</f>
        <v>543895512</v>
      </c>
      <c r="J49" s="83">
        <f t="shared" si="7"/>
        <v>1872822062</v>
      </c>
      <c r="K49" s="5">
        <v>45002</v>
      </c>
      <c r="L49" s="5">
        <v>45469</v>
      </c>
      <c r="M49" s="5">
        <v>45469</v>
      </c>
      <c r="N49" s="66">
        <f>129966163+110807163+279091800+129966163+259932326+259932326+64983082+236619036+238559926+87217793</f>
        <v>1797075778</v>
      </c>
      <c r="O49" s="35">
        <f t="shared" si="10"/>
        <v>75746284</v>
      </c>
      <c r="P49" s="36" t="str">
        <f t="shared" si="2"/>
        <v>100%</v>
      </c>
      <c r="Q49" s="36"/>
      <c r="R49" s="65" t="s">
        <v>437</v>
      </c>
      <c r="S49" s="92" t="s">
        <v>487</v>
      </c>
    </row>
    <row r="50" spans="1:19" ht="48" hidden="1" x14ac:dyDescent="0.2">
      <c r="A50" s="33" t="s">
        <v>370</v>
      </c>
      <c r="B50" s="27" t="s">
        <v>133</v>
      </c>
      <c r="C50" s="4" t="s">
        <v>134</v>
      </c>
      <c r="D50" s="54" t="s">
        <v>16</v>
      </c>
      <c r="E50" s="7" t="s">
        <v>122</v>
      </c>
      <c r="F50" s="5" t="s">
        <v>135</v>
      </c>
      <c r="G50" s="5">
        <v>45079</v>
      </c>
      <c r="H50" s="83">
        <v>1493213666</v>
      </c>
      <c r="I50" s="66">
        <v>466572676</v>
      </c>
      <c r="J50" s="83">
        <f t="shared" si="7"/>
        <v>1959786342</v>
      </c>
      <c r="K50" s="5">
        <v>45115</v>
      </c>
      <c r="L50" s="5">
        <v>45382</v>
      </c>
      <c r="M50" s="5">
        <v>45382</v>
      </c>
      <c r="N50" s="66">
        <f>447964100+189279624+300698647+394668809+401971752+220059016</f>
        <v>1954641948</v>
      </c>
      <c r="O50" s="35">
        <f t="shared" si="10"/>
        <v>5144394</v>
      </c>
      <c r="P50" s="36" t="str">
        <f t="shared" si="2"/>
        <v>100%</v>
      </c>
      <c r="Q50" s="36"/>
      <c r="R50" s="65" t="s">
        <v>213</v>
      </c>
      <c r="S50" s="92" t="s">
        <v>488</v>
      </c>
    </row>
    <row r="51" spans="1:19" ht="48" hidden="1" x14ac:dyDescent="0.2">
      <c r="A51" s="33" t="s">
        <v>371</v>
      </c>
      <c r="B51" s="27" t="s">
        <v>136</v>
      </c>
      <c r="C51" s="4" t="s">
        <v>140</v>
      </c>
      <c r="D51" s="54" t="s">
        <v>141</v>
      </c>
      <c r="E51" s="7" t="s">
        <v>406</v>
      </c>
      <c r="F51" s="5" t="s">
        <v>54</v>
      </c>
      <c r="G51" s="5">
        <v>45099</v>
      </c>
      <c r="H51" s="83">
        <v>9689523531</v>
      </c>
      <c r="I51" s="66">
        <f>1200000000+3772296340</f>
        <v>4972296340</v>
      </c>
      <c r="J51" s="83">
        <f t="shared" si="7"/>
        <v>14661819871</v>
      </c>
      <c r="K51" s="5">
        <v>45106</v>
      </c>
      <c r="L51" s="5">
        <v>45440</v>
      </c>
      <c r="M51" s="5">
        <v>45440</v>
      </c>
      <c r="N51" s="66">
        <v>14661819871</v>
      </c>
      <c r="O51" s="35">
        <f t="shared" si="10"/>
        <v>0</v>
      </c>
      <c r="P51" s="36" t="str">
        <f t="shared" si="2"/>
        <v>100%</v>
      </c>
      <c r="Q51" s="64" t="s">
        <v>438</v>
      </c>
      <c r="R51" s="4"/>
      <c r="S51" s="92" t="s">
        <v>489</v>
      </c>
    </row>
    <row r="52" spans="1:19" ht="48" hidden="1" x14ac:dyDescent="0.2">
      <c r="A52" s="33" t="s">
        <v>371</v>
      </c>
      <c r="B52" s="27" t="s">
        <v>137</v>
      </c>
      <c r="C52" s="4" t="s">
        <v>142</v>
      </c>
      <c r="D52" s="54">
        <v>98639809</v>
      </c>
      <c r="E52" s="7" t="s">
        <v>407</v>
      </c>
      <c r="F52" s="5" t="s">
        <v>54</v>
      </c>
      <c r="G52" s="5">
        <v>45103</v>
      </c>
      <c r="H52" s="83">
        <v>1025207015</v>
      </c>
      <c r="I52" s="66">
        <f>141514800+535576160</f>
        <v>677090960</v>
      </c>
      <c r="J52" s="83">
        <f t="shared" si="7"/>
        <v>1702297975</v>
      </c>
      <c r="K52" s="5">
        <v>45106</v>
      </c>
      <c r="L52" s="5">
        <v>45471</v>
      </c>
      <c r="M52" s="5">
        <v>45471</v>
      </c>
      <c r="N52" s="66">
        <f>163002630+172669000+167694800+167694800+167694800+167694800+167694800+145822600+91903700+118863150+118863150+51164050</f>
        <v>1700762280</v>
      </c>
      <c r="O52" s="35">
        <f t="shared" si="10"/>
        <v>1535695</v>
      </c>
      <c r="P52" s="36" t="str">
        <f t="shared" si="2"/>
        <v>100%</v>
      </c>
      <c r="Q52" s="64" t="s">
        <v>439</v>
      </c>
      <c r="R52" s="76" t="s">
        <v>440</v>
      </c>
      <c r="S52" s="92" t="s">
        <v>490</v>
      </c>
    </row>
    <row r="53" spans="1:19" ht="48" hidden="1" x14ac:dyDescent="0.2">
      <c r="A53" s="33" t="s">
        <v>371</v>
      </c>
      <c r="B53" s="27" t="s">
        <v>138</v>
      </c>
      <c r="C53" s="4" t="s">
        <v>143</v>
      </c>
      <c r="D53" s="54" t="s">
        <v>81</v>
      </c>
      <c r="E53" s="7" t="s">
        <v>408</v>
      </c>
      <c r="F53" s="5" t="s">
        <v>54</v>
      </c>
      <c r="G53" s="5">
        <v>45103</v>
      </c>
      <c r="H53" s="83">
        <v>1052826915</v>
      </c>
      <c r="I53" s="66">
        <f>167678140+737375370</f>
        <v>905053510</v>
      </c>
      <c r="J53" s="83">
        <f t="shared" si="7"/>
        <v>1957880425</v>
      </c>
      <c r="K53" s="5">
        <v>45106</v>
      </c>
      <c r="L53" s="5">
        <v>45471</v>
      </c>
      <c r="M53" s="5">
        <v>45471</v>
      </c>
      <c r="N53" s="66">
        <f>146753775+167678140+188323688+227618821+167678140+167678140+314287330+146847190+146609190+146609190+70607659</f>
        <v>1890691263</v>
      </c>
      <c r="O53" s="35">
        <f t="shared" si="10"/>
        <v>67189162</v>
      </c>
      <c r="P53" s="36" t="str">
        <f t="shared" si="2"/>
        <v>100%</v>
      </c>
      <c r="Q53" s="36"/>
      <c r="R53" s="65" t="s">
        <v>441</v>
      </c>
      <c r="S53" s="92" t="s">
        <v>491</v>
      </c>
    </row>
    <row r="54" spans="1:19" ht="48" hidden="1" x14ac:dyDescent="0.2">
      <c r="A54" s="33" t="s">
        <v>371</v>
      </c>
      <c r="B54" s="27" t="s">
        <v>139</v>
      </c>
      <c r="C54" s="4" t="s">
        <v>144</v>
      </c>
      <c r="D54" s="54" t="s">
        <v>145</v>
      </c>
      <c r="E54" s="7" t="s">
        <v>409</v>
      </c>
      <c r="F54" s="5" t="s">
        <v>54</v>
      </c>
      <c r="G54" s="5">
        <v>45104</v>
      </c>
      <c r="H54" s="83">
        <v>10082783688</v>
      </c>
      <c r="I54" s="66">
        <f>312359296+4990649579</f>
        <v>5303008875</v>
      </c>
      <c r="J54" s="83">
        <f t="shared" si="7"/>
        <v>15385792563</v>
      </c>
      <c r="K54" s="5">
        <v>45106</v>
      </c>
      <c r="L54" s="5">
        <v>45440</v>
      </c>
      <c r="M54" s="5">
        <v>45440</v>
      </c>
      <c r="N54" s="66">
        <f>11466580199+2134171915</f>
        <v>13600752114</v>
      </c>
      <c r="O54" s="35">
        <f>+J54-N54</f>
        <v>1785040449</v>
      </c>
      <c r="P54" s="36" t="str">
        <f t="shared" si="2"/>
        <v>100%</v>
      </c>
      <c r="Q54" s="36"/>
      <c r="R54" s="76" t="s">
        <v>442</v>
      </c>
      <c r="S54" s="92" t="s">
        <v>492</v>
      </c>
    </row>
    <row r="55" spans="1:19" ht="60" hidden="1" x14ac:dyDescent="0.2">
      <c r="A55" s="33" t="s">
        <v>372</v>
      </c>
      <c r="B55" s="27" t="s">
        <v>146</v>
      </c>
      <c r="C55" s="4" t="s">
        <v>61</v>
      </c>
      <c r="D55" s="54" t="s">
        <v>30</v>
      </c>
      <c r="E55" s="7" t="s">
        <v>147</v>
      </c>
      <c r="F55" s="5" t="s">
        <v>41</v>
      </c>
      <c r="G55" s="5">
        <v>45106</v>
      </c>
      <c r="H55" s="83">
        <v>3999792728</v>
      </c>
      <c r="I55" s="66">
        <v>0</v>
      </c>
      <c r="J55" s="83">
        <f t="shared" si="7"/>
        <v>3999792728</v>
      </c>
      <c r="K55" s="5">
        <v>45119</v>
      </c>
      <c r="L55" s="5">
        <v>45322</v>
      </c>
      <c r="M55" s="5">
        <v>45322</v>
      </c>
      <c r="N55" s="66">
        <f>1599917091+1999896364+399979273</f>
        <v>3999792728</v>
      </c>
      <c r="O55" s="35">
        <f>+J55-N55</f>
        <v>0</v>
      </c>
      <c r="P55" s="36" t="str">
        <f t="shared" si="2"/>
        <v>100%</v>
      </c>
      <c r="Q55" s="64" t="s">
        <v>419</v>
      </c>
      <c r="R55" s="65" t="s">
        <v>214</v>
      </c>
      <c r="S55" s="92" t="s">
        <v>493</v>
      </c>
    </row>
    <row r="56" spans="1:19" ht="45" hidden="1" x14ac:dyDescent="0.2">
      <c r="A56" s="33" t="s">
        <v>373</v>
      </c>
      <c r="B56" s="27" t="s">
        <v>161</v>
      </c>
      <c r="C56" s="4" t="s">
        <v>162</v>
      </c>
      <c r="D56" s="54" t="s">
        <v>73</v>
      </c>
      <c r="E56" s="7" t="s">
        <v>163</v>
      </c>
      <c r="F56" s="5" t="s">
        <v>56</v>
      </c>
      <c r="G56" s="5">
        <v>45167</v>
      </c>
      <c r="H56" s="83">
        <v>942387036</v>
      </c>
      <c r="I56" s="66"/>
      <c r="J56" s="83">
        <f t="shared" si="7"/>
        <v>942387036</v>
      </c>
      <c r="K56" s="5">
        <v>45175</v>
      </c>
      <c r="L56" s="5"/>
      <c r="M56" s="5">
        <v>45280</v>
      </c>
      <c r="N56" s="66">
        <f>282716111+272307067+387363773</f>
        <v>942386951</v>
      </c>
      <c r="O56" s="35">
        <f t="shared" si="10"/>
        <v>85</v>
      </c>
      <c r="P56" s="36" t="str">
        <f t="shared" si="2"/>
        <v>100%</v>
      </c>
      <c r="Q56" s="64" t="s">
        <v>443</v>
      </c>
      <c r="R56" s="76" t="s">
        <v>444</v>
      </c>
      <c r="S56" s="92" t="s">
        <v>494</v>
      </c>
    </row>
    <row r="57" spans="1:19" ht="48" hidden="1" x14ac:dyDescent="0.2">
      <c r="A57" s="33" t="s">
        <v>373</v>
      </c>
      <c r="B57" s="27" t="s">
        <v>164</v>
      </c>
      <c r="C57" s="4" t="s">
        <v>165</v>
      </c>
      <c r="D57" s="54">
        <v>98532345</v>
      </c>
      <c r="E57" s="7" t="s">
        <v>166</v>
      </c>
      <c r="F57" s="5" t="s">
        <v>56</v>
      </c>
      <c r="G57" s="5">
        <v>45169</v>
      </c>
      <c r="H57" s="83">
        <v>95818800</v>
      </c>
      <c r="I57" s="66"/>
      <c r="J57" s="83">
        <f t="shared" si="7"/>
        <v>95818800</v>
      </c>
      <c r="K57" s="5">
        <v>45175</v>
      </c>
      <c r="L57" s="5"/>
      <c r="M57" s="5">
        <v>45280</v>
      </c>
      <c r="N57" s="66">
        <f>27512800+27512800+27512800+13280400</f>
        <v>95818800</v>
      </c>
      <c r="O57" s="35">
        <f t="shared" si="10"/>
        <v>0</v>
      </c>
      <c r="P57" s="36" t="str">
        <f t="shared" si="2"/>
        <v>100%</v>
      </c>
      <c r="Q57" s="64" t="s">
        <v>445</v>
      </c>
      <c r="R57" s="76" t="s">
        <v>178</v>
      </c>
      <c r="S57" s="92" t="s">
        <v>495</v>
      </c>
    </row>
    <row r="58" spans="1:19" ht="36" hidden="1" x14ac:dyDescent="0.2">
      <c r="A58" s="33" t="s">
        <v>374</v>
      </c>
      <c r="B58" s="27" t="s">
        <v>299</v>
      </c>
      <c r="C58" s="4" t="s">
        <v>291</v>
      </c>
      <c r="D58" s="54">
        <v>98660837</v>
      </c>
      <c r="E58" s="7" t="s">
        <v>294</v>
      </c>
      <c r="F58" s="5" t="s">
        <v>259</v>
      </c>
      <c r="G58" s="5">
        <v>45484</v>
      </c>
      <c r="H58" s="83">
        <v>3550810081</v>
      </c>
      <c r="I58" s="66"/>
      <c r="J58" s="83">
        <f t="shared" si="7"/>
        <v>3550810081</v>
      </c>
      <c r="K58" s="5">
        <v>45489</v>
      </c>
      <c r="L58" s="5"/>
      <c r="M58" s="5">
        <v>45641</v>
      </c>
      <c r="N58" s="66">
        <v>1065243024</v>
      </c>
      <c r="O58" s="35">
        <f t="shared" si="10"/>
        <v>2485567057</v>
      </c>
      <c r="P58" s="36" t="str">
        <f t="shared" si="2"/>
        <v>50%</v>
      </c>
      <c r="Q58" s="36"/>
      <c r="R58" s="27"/>
      <c r="S58" s="91" t="s">
        <v>297</v>
      </c>
    </row>
    <row r="59" spans="1:19" ht="36" hidden="1" x14ac:dyDescent="0.2">
      <c r="A59" s="33" t="s">
        <v>374</v>
      </c>
      <c r="B59" s="27" t="s">
        <v>292</v>
      </c>
      <c r="C59" s="4" t="s">
        <v>295</v>
      </c>
      <c r="D59" s="54" t="s">
        <v>296</v>
      </c>
      <c r="E59" s="7" t="s">
        <v>293</v>
      </c>
      <c r="F59" s="5" t="s">
        <v>259</v>
      </c>
      <c r="G59" s="5">
        <v>45484</v>
      </c>
      <c r="H59" s="83">
        <v>525302414</v>
      </c>
      <c r="I59" s="66"/>
      <c r="J59" s="83">
        <f t="shared" si="7"/>
        <v>525302414</v>
      </c>
      <c r="K59" s="5">
        <v>45489</v>
      </c>
      <c r="L59" s="5"/>
      <c r="M59" s="5">
        <v>45651</v>
      </c>
      <c r="N59" s="66"/>
      <c r="O59" s="35">
        <f t="shared" si="10"/>
        <v>525302414</v>
      </c>
      <c r="P59" s="36" t="str">
        <f t="shared" si="2"/>
        <v>47%</v>
      </c>
      <c r="Q59" s="36"/>
      <c r="R59" s="27"/>
      <c r="S59" s="91" t="s">
        <v>298</v>
      </c>
    </row>
    <row r="60" spans="1:19" ht="48" hidden="1" x14ac:dyDescent="0.2">
      <c r="A60" s="33" t="s">
        <v>375</v>
      </c>
      <c r="B60" s="27" t="s">
        <v>220</v>
      </c>
      <c r="C60" s="4" t="s">
        <v>221</v>
      </c>
      <c r="D60" s="54" t="s">
        <v>223</v>
      </c>
      <c r="E60" s="7" t="s">
        <v>222</v>
      </c>
      <c r="F60" s="5" t="s">
        <v>135</v>
      </c>
      <c r="G60" s="5">
        <v>45411</v>
      </c>
      <c r="H60" s="83">
        <v>2290109788</v>
      </c>
      <c r="I60" s="66"/>
      <c r="J60" s="83">
        <f t="shared" si="7"/>
        <v>2290109788</v>
      </c>
      <c r="K60" s="5">
        <v>45413</v>
      </c>
      <c r="L60" s="5"/>
      <c r="M60" s="5">
        <v>45657</v>
      </c>
      <c r="N60" s="66">
        <v>1813909471</v>
      </c>
      <c r="O60" s="35">
        <f t="shared" si="10"/>
        <v>476200317</v>
      </c>
      <c r="P60" s="36" t="str">
        <f t="shared" si="2"/>
        <v>62%</v>
      </c>
      <c r="Q60" s="36"/>
      <c r="R60" s="78"/>
      <c r="S60" s="91" t="s">
        <v>242</v>
      </c>
    </row>
    <row r="61" spans="1:19" s="18" customFormat="1" ht="48" hidden="1" x14ac:dyDescent="0.2">
      <c r="A61" s="39" t="s">
        <v>376</v>
      </c>
      <c r="B61" s="27" t="s">
        <v>219</v>
      </c>
      <c r="C61" s="4" t="s">
        <v>224</v>
      </c>
      <c r="D61" s="54" t="s">
        <v>95</v>
      </c>
      <c r="E61" s="7" t="s">
        <v>225</v>
      </c>
      <c r="F61" s="5" t="s">
        <v>57</v>
      </c>
      <c r="G61" s="5">
        <v>45411</v>
      </c>
      <c r="H61" s="83">
        <v>1144001753</v>
      </c>
      <c r="I61" s="66"/>
      <c r="J61" s="83">
        <f t="shared" si="7"/>
        <v>1144001753</v>
      </c>
      <c r="K61" s="5">
        <v>45412</v>
      </c>
      <c r="L61" s="5"/>
      <c r="M61" s="5">
        <v>45657</v>
      </c>
      <c r="N61" s="66">
        <v>400000000</v>
      </c>
      <c r="O61" s="35">
        <f t="shared" si="10"/>
        <v>744001753</v>
      </c>
      <c r="P61" s="27" t="str">
        <f t="shared" si="2"/>
        <v>62%</v>
      </c>
      <c r="Q61" s="27"/>
      <c r="R61" s="78"/>
      <c r="S61" s="91" t="s">
        <v>245</v>
      </c>
    </row>
    <row r="62" spans="1:19" ht="60" hidden="1" x14ac:dyDescent="0.2">
      <c r="A62" s="39" t="s">
        <v>376</v>
      </c>
      <c r="B62" s="27" t="s">
        <v>232</v>
      </c>
      <c r="C62" s="4" t="s">
        <v>233</v>
      </c>
      <c r="D62" s="54" t="s">
        <v>235</v>
      </c>
      <c r="E62" s="7" t="s">
        <v>234</v>
      </c>
      <c r="F62" s="5" t="s">
        <v>183</v>
      </c>
      <c r="G62" s="5">
        <v>45429</v>
      </c>
      <c r="H62" s="83">
        <v>139907882</v>
      </c>
      <c r="I62" s="66"/>
      <c r="J62" s="83">
        <f>+H62+I62</f>
        <v>139907882</v>
      </c>
      <c r="K62" s="5">
        <v>45436</v>
      </c>
      <c r="L62" s="5">
        <v>45626</v>
      </c>
      <c r="M62" s="5">
        <v>45626</v>
      </c>
      <c r="N62" s="66">
        <v>69164779</v>
      </c>
      <c r="O62" s="35">
        <f t="shared" si="10"/>
        <v>70743103</v>
      </c>
      <c r="P62" s="27" t="str">
        <f t="shared" si="2"/>
        <v>68%</v>
      </c>
      <c r="Q62" s="27"/>
      <c r="R62" s="78"/>
      <c r="S62" s="91" t="s">
        <v>245</v>
      </c>
    </row>
    <row r="63" spans="1:19" ht="48" hidden="1" x14ac:dyDescent="0.2">
      <c r="A63" s="33" t="s">
        <v>377</v>
      </c>
      <c r="B63" s="27" t="s">
        <v>317</v>
      </c>
      <c r="C63" s="4" t="s">
        <v>319</v>
      </c>
      <c r="D63" s="54" t="s">
        <v>320</v>
      </c>
      <c r="E63" s="7" t="s">
        <v>318</v>
      </c>
      <c r="F63" s="5" t="s">
        <v>118</v>
      </c>
      <c r="G63" s="5">
        <v>45510</v>
      </c>
      <c r="H63" s="83">
        <v>780117647</v>
      </c>
      <c r="I63" s="66"/>
      <c r="J63" s="83">
        <f>+H63+I63</f>
        <v>780117647</v>
      </c>
      <c r="K63" s="5">
        <v>45512</v>
      </c>
      <c r="L63" s="5"/>
      <c r="M63" s="5">
        <v>45633</v>
      </c>
      <c r="N63" s="66">
        <v>234035294</v>
      </c>
      <c r="O63" s="35">
        <f t="shared" si="10"/>
        <v>546082353</v>
      </c>
      <c r="P63" s="27" t="str">
        <f t="shared" si="2"/>
        <v>44%</v>
      </c>
      <c r="Q63" s="27"/>
      <c r="R63" s="78"/>
      <c r="S63" s="91" t="s">
        <v>337</v>
      </c>
    </row>
    <row r="64" spans="1:19" ht="60" hidden="1" x14ac:dyDescent="0.2">
      <c r="A64" s="33" t="s">
        <v>378</v>
      </c>
      <c r="B64" s="27" t="s">
        <v>257</v>
      </c>
      <c r="C64" s="4" t="s">
        <v>252</v>
      </c>
      <c r="D64" s="54" t="s">
        <v>253</v>
      </c>
      <c r="E64" s="7" t="s">
        <v>410</v>
      </c>
      <c r="F64" s="5" t="s">
        <v>41</v>
      </c>
      <c r="G64" s="5">
        <v>45450</v>
      </c>
      <c r="H64" s="83">
        <v>5513950487</v>
      </c>
      <c r="I64" s="66"/>
      <c r="J64" s="83">
        <f t="shared" ref="J64:J70" si="11">+H64+I64</f>
        <v>5513950487</v>
      </c>
      <c r="K64" s="5">
        <v>45457</v>
      </c>
      <c r="L64" s="5"/>
      <c r="M64" s="5">
        <v>45639</v>
      </c>
      <c r="N64" s="66">
        <v>1654185146</v>
      </c>
      <c r="O64" s="35">
        <f t="shared" si="10"/>
        <v>3859765341</v>
      </c>
      <c r="P64" s="27" t="str">
        <f t="shared" si="2"/>
        <v>59%</v>
      </c>
      <c r="Q64" s="27"/>
      <c r="R64" s="78"/>
      <c r="S64" s="91" t="s">
        <v>258</v>
      </c>
    </row>
    <row r="65" spans="1:19" ht="48" hidden="1" x14ac:dyDescent="0.2">
      <c r="A65" s="33" t="s">
        <v>378</v>
      </c>
      <c r="B65" s="27" t="s">
        <v>256</v>
      </c>
      <c r="C65" s="4" t="s">
        <v>255</v>
      </c>
      <c r="D65" s="54" t="s">
        <v>254</v>
      </c>
      <c r="E65" s="7" t="s">
        <v>411</v>
      </c>
      <c r="F65" s="5" t="s">
        <v>41</v>
      </c>
      <c r="G65" s="5">
        <v>45447</v>
      </c>
      <c r="H65" s="83">
        <v>695917950</v>
      </c>
      <c r="I65" s="66"/>
      <c r="J65" s="83">
        <f t="shared" si="11"/>
        <v>695917950</v>
      </c>
      <c r="K65" s="5">
        <v>45457</v>
      </c>
      <c r="L65" s="5"/>
      <c r="M65" s="5">
        <v>45657</v>
      </c>
      <c r="N65" s="66">
        <v>273819000</v>
      </c>
      <c r="O65" s="35">
        <f t="shared" si="10"/>
        <v>422098950</v>
      </c>
      <c r="P65" s="27" t="str">
        <f t="shared" si="2"/>
        <v>54%</v>
      </c>
      <c r="Q65" s="27"/>
      <c r="R65" s="78"/>
      <c r="S65" s="91" t="s">
        <v>258</v>
      </c>
    </row>
    <row r="66" spans="1:19" ht="48" hidden="1" x14ac:dyDescent="0.2">
      <c r="A66" s="33" t="s">
        <v>378</v>
      </c>
      <c r="B66" s="27" t="s">
        <v>305</v>
      </c>
      <c r="C66" s="4" t="s">
        <v>306</v>
      </c>
      <c r="D66" s="54" t="s">
        <v>308</v>
      </c>
      <c r="E66" s="7" t="s">
        <v>307</v>
      </c>
      <c r="F66" s="5" t="s">
        <v>309</v>
      </c>
      <c r="G66" s="5">
        <v>45496</v>
      </c>
      <c r="H66" s="83">
        <v>149935604</v>
      </c>
      <c r="I66" s="66"/>
      <c r="J66" s="83">
        <f t="shared" si="11"/>
        <v>149935604</v>
      </c>
      <c r="K66" s="5">
        <v>45499</v>
      </c>
      <c r="L66" s="5"/>
      <c r="M66" s="5">
        <v>45651</v>
      </c>
      <c r="N66" s="66">
        <v>44980600</v>
      </c>
      <c r="O66" s="35">
        <f t="shared" si="10"/>
        <v>104955004</v>
      </c>
      <c r="P66" s="27" t="str">
        <f t="shared" si="2"/>
        <v>43%</v>
      </c>
      <c r="Q66" s="27"/>
      <c r="R66" s="78"/>
      <c r="S66" s="91" t="s">
        <v>310</v>
      </c>
    </row>
    <row r="67" spans="1:19" ht="48" hidden="1" x14ac:dyDescent="0.2">
      <c r="A67" s="33" t="s">
        <v>379</v>
      </c>
      <c r="B67" s="27" t="s">
        <v>288</v>
      </c>
      <c r="C67" s="4" t="s">
        <v>289</v>
      </c>
      <c r="D67" s="54" t="s">
        <v>31</v>
      </c>
      <c r="E67" s="7" t="s">
        <v>290</v>
      </c>
      <c r="F67" s="5" t="s">
        <v>46</v>
      </c>
      <c r="G67" s="5">
        <v>45478</v>
      </c>
      <c r="H67" s="83">
        <v>2595757472</v>
      </c>
      <c r="I67" s="66"/>
      <c r="J67" s="83">
        <f t="shared" si="11"/>
        <v>2595757472</v>
      </c>
      <c r="K67" s="5">
        <v>45484</v>
      </c>
      <c r="L67" s="5"/>
      <c r="M67" s="5">
        <v>45651</v>
      </c>
      <c r="N67" s="66">
        <v>383535370</v>
      </c>
      <c r="O67" s="35">
        <f t="shared" si="10"/>
        <v>2212222102</v>
      </c>
      <c r="P67" s="27" t="str">
        <f t="shared" si="2"/>
        <v>49%</v>
      </c>
      <c r="Q67" s="27"/>
      <c r="R67" s="78"/>
      <c r="S67" s="91" t="s">
        <v>311</v>
      </c>
    </row>
    <row r="68" spans="1:19" ht="36" hidden="1" x14ac:dyDescent="0.2">
      <c r="A68" s="33" t="s">
        <v>380</v>
      </c>
      <c r="B68" s="27" t="s">
        <v>312</v>
      </c>
      <c r="C68" s="4" t="s">
        <v>313</v>
      </c>
      <c r="D68" s="54" t="s">
        <v>30</v>
      </c>
      <c r="E68" s="7" t="s">
        <v>314</v>
      </c>
      <c r="F68" s="5" t="s">
        <v>316</v>
      </c>
      <c r="G68" s="5">
        <v>45499</v>
      </c>
      <c r="H68" s="83">
        <v>4518035345</v>
      </c>
      <c r="I68" s="66"/>
      <c r="J68" s="83">
        <f t="shared" si="11"/>
        <v>4518035345</v>
      </c>
      <c r="K68" s="5">
        <v>45505</v>
      </c>
      <c r="L68" s="5"/>
      <c r="M68" s="5">
        <v>45688</v>
      </c>
      <c r="N68" s="66">
        <v>1807214138</v>
      </c>
      <c r="O68" s="35">
        <f t="shared" si="10"/>
        <v>2710821207</v>
      </c>
      <c r="P68" s="27" t="str">
        <f t="shared" si="2"/>
        <v>33%</v>
      </c>
      <c r="Q68" s="27"/>
      <c r="R68" s="78"/>
      <c r="S68" s="91" t="s">
        <v>315</v>
      </c>
    </row>
    <row r="69" spans="1:19" ht="50.25" customHeight="1" x14ac:dyDescent="0.2">
      <c r="A69" s="33"/>
      <c r="B69" s="4" t="s">
        <v>496</v>
      </c>
      <c r="C69" s="97" t="s">
        <v>497</v>
      </c>
      <c r="D69" s="4" t="s">
        <v>498</v>
      </c>
      <c r="E69" s="7" t="s">
        <v>499</v>
      </c>
      <c r="F69" s="4" t="s">
        <v>356</v>
      </c>
      <c r="G69" s="5">
        <v>45575</v>
      </c>
      <c r="H69" s="83">
        <v>2432527109</v>
      </c>
      <c r="I69" s="66"/>
      <c r="J69" s="83">
        <f t="shared" si="11"/>
        <v>2432527109</v>
      </c>
      <c r="K69" s="5">
        <v>45580</v>
      </c>
      <c r="L69" s="4"/>
      <c r="M69" s="5">
        <v>45822</v>
      </c>
      <c r="N69" s="66"/>
      <c r="O69" s="66"/>
      <c r="P69" s="4" t="str">
        <f t="shared" si="2"/>
        <v>-6%</v>
      </c>
      <c r="Q69" s="4"/>
      <c r="R69" s="4"/>
      <c r="S69" s="94" t="s">
        <v>500</v>
      </c>
    </row>
    <row r="70" spans="1:19" ht="60" x14ac:dyDescent="0.2">
      <c r="A70" s="33"/>
      <c r="B70" s="4" t="s">
        <v>501</v>
      </c>
      <c r="C70" s="4" t="s">
        <v>502</v>
      </c>
      <c r="D70" s="4" t="s">
        <v>503</v>
      </c>
      <c r="E70" s="7" t="s">
        <v>222</v>
      </c>
      <c r="F70" s="4" t="s">
        <v>504</v>
      </c>
      <c r="G70" s="98">
        <v>45580</v>
      </c>
      <c r="H70" s="83">
        <v>13386045471</v>
      </c>
      <c r="I70" s="66"/>
      <c r="J70" s="83">
        <f t="shared" si="11"/>
        <v>13386045471</v>
      </c>
      <c r="K70" s="5">
        <v>45586</v>
      </c>
      <c r="L70" s="4"/>
      <c r="M70" s="5">
        <v>46752</v>
      </c>
      <c r="N70" s="66"/>
      <c r="O70" s="66"/>
      <c r="P70" s="4" t="str">
        <f t="shared" si="2"/>
        <v>-2%</v>
      </c>
      <c r="Q70" s="4"/>
      <c r="R70" s="4"/>
      <c r="S70" s="94" t="s">
        <v>505</v>
      </c>
    </row>
    <row r="71" spans="1:19" ht="96.75" customHeight="1" x14ac:dyDescent="0.2">
      <c r="A71" s="33"/>
      <c r="B71" s="4" t="s">
        <v>506</v>
      </c>
      <c r="C71" s="4" t="s">
        <v>507</v>
      </c>
      <c r="D71" s="4" t="s">
        <v>509</v>
      </c>
      <c r="E71" s="7" t="s">
        <v>508</v>
      </c>
      <c r="F71" s="4" t="s">
        <v>504</v>
      </c>
      <c r="G71" s="5">
        <v>45580</v>
      </c>
      <c r="H71" s="99">
        <v>1338608880</v>
      </c>
      <c r="I71" s="4"/>
      <c r="J71" s="83">
        <f>+H71+I71</f>
        <v>1338608880</v>
      </c>
      <c r="K71" s="5">
        <v>45586</v>
      </c>
      <c r="L71" s="4"/>
      <c r="M71" s="5">
        <v>46752</v>
      </c>
      <c r="N71" s="4"/>
      <c r="O71" s="4"/>
      <c r="P71" s="4" t="str">
        <f t="shared" si="2"/>
        <v>-2%</v>
      </c>
      <c r="Q71" s="4"/>
      <c r="R71" s="4"/>
      <c r="S71" s="94" t="s">
        <v>510</v>
      </c>
    </row>
    <row r="72" spans="1:19" s="16" customFormat="1" ht="56.25" customHeight="1" x14ac:dyDescent="0.2">
      <c r="A72" s="4"/>
      <c r="B72" s="4" t="s">
        <v>511</v>
      </c>
      <c r="C72" s="100" t="s">
        <v>512</v>
      </c>
      <c r="D72" s="4" t="s">
        <v>514</v>
      </c>
      <c r="E72" s="7" t="s">
        <v>513</v>
      </c>
      <c r="F72" s="4" t="s">
        <v>515</v>
      </c>
      <c r="G72" s="5">
        <v>45587</v>
      </c>
      <c r="H72" s="99">
        <v>18879574249</v>
      </c>
      <c r="I72" s="4"/>
      <c r="J72" s="83">
        <f t="shared" ref="J72:J78" si="12">+H72+I72</f>
        <v>18879574249</v>
      </c>
      <c r="K72" s="5">
        <v>45597</v>
      </c>
      <c r="L72" s="4"/>
      <c r="M72" s="5">
        <v>45930</v>
      </c>
      <c r="N72" s="4"/>
      <c r="O72" s="4"/>
      <c r="P72" s="4" t="str">
        <f t="shared" si="2"/>
        <v>-10%</v>
      </c>
      <c r="Q72" s="4"/>
      <c r="R72" s="4"/>
      <c r="S72" s="94" t="s">
        <v>516</v>
      </c>
    </row>
    <row r="73" spans="1:19" s="16" customFormat="1" ht="47.25" customHeight="1" x14ac:dyDescent="0.2">
      <c r="A73" s="4"/>
      <c r="B73" s="4" t="s">
        <v>517</v>
      </c>
      <c r="C73" s="4" t="s">
        <v>518</v>
      </c>
      <c r="D73" s="4" t="s">
        <v>520</v>
      </c>
      <c r="E73" s="7" t="s">
        <v>519</v>
      </c>
      <c r="F73" s="4" t="s">
        <v>515</v>
      </c>
      <c r="G73" s="5">
        <v>45587</v>
      </c>
      <c r="H73" s="83">
        <v>18745277816</v>
      </c>
      <c r="I73" s="66"/>
      <c r="J73" s="83">
        <f t="shared" si="12"/>
        <v>18745277816</v>
      </c>
      <c r="K73" s="5">
        <v>45597</v>
      </c>
      <c r="L73" s="4"/>
      <c r="M73" s="5">
        <v>45930</v>
      </c>
      <c r="N73" s="84"/>
      <c r="O73" s="66"/>
      <c r="P73" s="4" t="str">
        <f t="shared" si="2"/>
        <v>-10%</v>
      </c>
      <c r="Q73" s="4"/>
      <c r="R73" s="4"/>
      <c r="S73" s="94" t="s">
        <v>521</v>
      </c>
    </row>
    <row r="74" spans="1:19" s="63" customFormat="1" ht="48" x14ac:dyDescent="0.25">
      <c r="B74" s="4" t="s">
        <v>522</v>
      </c>
      <c r="C74" s="85" t="s">
        <v>523</v>
      </c>
      <c r="D74" s="4" t="s">
        <v>525</v>
      </c>
      <c r="E74" s="7" t="s">
        <v>524</v>
      </c>
      <c r="F74" s="4" t="s">
        <v>515</v>
      </c>
      <c r="G74" s="5">
        <v>45588</v>
      </c>
      <c r="H74" s="83">
        <v>2007119450</v>
      </c>
      <c r="I74" s="66"/>
      <c r="J74" s="83">
        <f t="shared" si="12"/>
        <v>2007119450</v>
      </c>
      <c r="K74" s="5">
        <v>45597</v>
      </c>
      <c r="L74" s="4"/>
      <c r="M74" s="5">
        <v>45961</v>
      </c>
      <c r="N74" s="84"/>
      <c r="O74" s="66"/>
      <c r="P74" s="4" t="str">
        <f t="shared" si="2"/>
        <v>-9%</v>
      </c>
      <c r="Q74" s="4"/>
      <c r="R74" s="4"/>
      <c r="S74" s="94" t="s">
        <v>526</v>
      </c>
    </row>
    <row r="75" spans="1:19" s="63" customFormat="1" ht="63.75" customHeight="1" x14ac:dyDescent="0.25">
      <c r="B75" s="4" t="s">
        <v>527</v>
      </c>
      <c r="C75" s="86" t="s">
        <v>528</v>
      </c>
      <c r="D75" s="4" t="s">
        <v>530</v>
      </c>
      <c r="E75" s="7" t="s">
        <v>529</v>
      </c>
      <c r="F75" s="4" t="s">
        <v>515</v>
      </c>
      <c r="G75" s="5">
        <v>45588</v>
      </c>
      <c r="H75" s="83">
        <v>2003192450</v>
      </c>
      <c r="I75" s="66"/>
      <c r="J75" s="83">
        <f t="shared" si="12"/>
        <v>2003192450</v>
      </c>
      <c r="K75" s="5">
        <v>45597</v>
      </c>
      <c r="L75" s="4"/>
      <c r="M75" s="5">
        <v>45961</v>
      </c>
      <c r="N75" s="4"/>
      <c r="O75" s="66"/>
      <c r="P75" s="4" t="str">
        <f t="shared" si="2"/>
        <v>-9%</v>
      </c>
      <c r="Q75" s="4"/>
      <c r="R75" s="4"/>
      <c r="S75" s="94" t="s">
        <v>531</v>
      </c>
    </row>
    <row r="76" spans="1:19" s="63" customFormat="1" ht="66" customHeight="1" x14ac:dyDescent="0.25">
      <c r="B76" s="4" t="s">
        <v>532</v>
      </c>
      <c r="C76" s="85" t="s">
        <v>534</v>
      </c>
      <c r="D76" s="4" t="s">
        <v>536</v>
      </c>
      <c r="E76" s="7" t="s">
        <v>535</v>
      </c>
      <c r="F76" s="4" t="s">
        <v>183</v>
      </c>
      <c r="G76" s="5">
        <v>45594</v>
      </c>
      <c r="H76" s="99">
        <v>9831050060</v>
      </c>
      <c r="I76" s="4"/>
      <c r="J76" s="83">
        <f t="shared" si="12"/>
        <v>9831050060</v>
      </c>
      <c r="K76" s="5">
        <v>45597</v>
      </c>
      <c r="L76" s="4"/>
      <c r="M76" s="5">
        <v>45869</v>
      </c>
      <c r="N76" s="4"/>
      <c r="O76" s="4"/>
      <c r="P76" s="4" t="str">
        <f t="shared" si="2"/>
        <v>-12%</v>
      </c>
      <c r="Q76" s="4"/>
      <c r="R76" s="4"/>
      <c r="S76" s="101" t="s">
        <v>537</v>
      </c>
    </row>
    <row r="77" spans="1:19" s="63" customFormat="1" ht="51.75" customHeight="1" x14ac:dyDescent="0.2">
      <c r="B77" s="4" t="s">
        <v>533</v>
      </c>
      <c r="C77" s="59" t="s">
        <v>538</v>
      </c>
      <c r="D77" s="4" t="s">
        <v>540</v>
      </c>
      <c r="E77" s="7" t="s">
        <v>539</v>
      </c>
      <c r="F77" s="4" t="s">
        <v>183</v>
      </c>
      <c r="G77" s="5">
        <v>45594</v>
      </c>
      <c r="H77" s="99">
        <v>1566399975</v>
      </c>
      <c r="I77" s="4"/>
      <c r="J77" s="83">
        <f t="shared" si="12"/>
        <v>1566399975</v>
      </c>
      <c r="K77" s="5">
        <v>45597</v>
      </c>
      <c r="L77" s="4"/>
      <c r="M77" s="5">
        <v>45883</v>
      </c>
      <c r="N77" s="4"/>
      <c r="O77" s="4"/>
      <c r="P77" s="4" t="str">
        <f t="shared" si="2"/>
        <v>-11%</v>
      </c>
      <c r="Q77" s="4"/>
      <c r="R77" s="4"/>
      <c r="S77" s="94" t="s">
        <v>541</v>
      </c>
    </row>
    <row r="78" spans="1:19" s="63" customFormat="1" ht="41.25" customHeight="1" x14ac:dyDescent="0.25">
      <c r="B78" s="4"/>
      <c r="C78" s="4"/>
      <c r="D78" s="4"/>
      <c r="E78" s="7"/>
      <c r="F78" s="4"/>
      <c r="G78" s="4"/>
      <c r="H78" s="4"/>
      <c r="I78" s="4"/>
      <c r="J78" s="83">
        <f t="shared" si="12"/>
        <v>0</v>
      </c>
      <c r="K78" s="4"/>
      <c r="L78" s="4"/>
      <c r="M78" s="4"/>
      <c r="N78" s="4"/>
      <c r="O78" s="4"/>
      <c r="P78" s="4"/>
      <c r="Q78" s="4"/>
      <c r="R78" s="4"/>
      <c r="S78" s="4"/>
    </row>
    <row r="79" spans="1:19" x14ac:dyDescent="0.2">
      <c r="B79" s="1"/>
      <c r="D79" s="1"/>
      <c r="E79" s="43"/>
      <c r="F79" s="19"/>
      <c r="G79" s="19"/>
      <c r="H79" s="15"/>
      <c r="I79" s="1"/>
      <c r="J79" s="1"/>
      <c r="K79" s="1"/>
      <c r="L79" s="1"/>
      <c r="M79" s="1"/>
      <c r="N79" s="1"/>
      <c r="O79" s="1"/>
      <c r="P79" s="1"/>
      <c r="Q79" s="16"/>
      <c r="S79" s="72"/>
    </row>
    <row r="80" spans="1:19" x14ac:dyDescent="0.2">
      <c r="B80" s="1"/>
      <c r="D80" s="1"/>
      <c r="E80" s="43"/>
      <c r="F80" s="19"/>
      <c r="G80" s="19"/>
      <c r="H80" s="15"/>
      <c r="I80" s="1"/>
      <c r="N80" s="1"/>
      <c r="O80" s="1"/>
      <c r="P80" s="1"/>
      <c r="Q80" s="16"/>
      <c r="S80" s="72"/>
    </row>
    <row r="81" spans="2:19" x14ac:dyDescent="0.2">
      <c r="B81" s="1"/>
      <c r="D81" s="1"/>
      <c r="E81" s="43"/>
      <c r="F81" s="19"/>
      <c r="G81" s="19"/>
      <c r="H81" s="15"/>
      <c r="I81" s="1"/>
      <c r="N81" s="1"/>
      <c r="O81" s="1"/>
      <c r="P81" s="1"/>
      <c r="Q81" s="16"/>
      <c r="S81" s="72"/>
    </row>
    <row r="82" spans="2:19" x14ac:dyDescent="0.2">
      <c r="B82" s="1"/>
      <c r="D82" s="1"/>
      <c r="E82" s="43"/>
      <c r="F82" s="19"/>
      <c r="G82" s="19"/>
      <c r="H82" s="15"/>
      <c r="I82" s="1"/>
      <c r="N82" s="1"/>
      <c r="O82" s="1"/>
      <c r="P82" s="1"/>
      <c r="Q82" s="16"/>
      <c r="S82" s="72"/>
    </row>
    <row r="83" spans="2:19" x14ac:dyDescent="0.2">
      <c r="B83" s="1"/>
      <c r="D83" s="1"/>
      <c r="E83" s="43"/>
      <c r="F83" s="19"/>
      <c r="G83" s="19"/>
      <c r="H83" s="15"/>
      <c r="I83" s="1"/>
      <c r="J83" s="1"/>
      <c r="K83" s="1"/>
      <c r="L83" s="1"/>
      <c r="M83" s="1"/>
      <c r="N83" s="1"/>
      <c r="O83" s="1"/>
      <c r="P83" s="1"/>
      <c r="Q83" s="16"/>
      <c r="S83" s="72"/>
    </row>
    <row r="84" spans="2:19" x14ac:dyDescent="0.2">
      <c r="B84" s="1"/>
      <c r="D84" s="1"/>
      <c r="E84" s="43"/>
      <c r="F84" s="19"/>
      <c r="G84" s="1"/>
      <c r="H84" s="21"/>
      <c r="I84" s="20" t="s">
        <v>338</v>
      </c>
      <c r="J84" s="21"/>
      <c r="K84" s="1"/>
      <c r="L84" s="1"/>
      <c r="M84" s="1"/>
      <c r="N84" s="1"/>
      <c r="O84" s="1"/>
      <c r="P84" s="1"/>
      <c r="Q84" s="16"/>
      <c r="S84" s="72"/>
    </row>
    <row r="85" spans="2:19" x14ac:dyDescent="0.2">
      <c r="B85" s="1"/>
      <c r="D85" s="1"/>
      <c r="E85" s="43"/>
      <c r="F85" s="19"/>
      <c r="G85" s="1"/>
      <c r="H85" s="21"/>
      <c r="I85" s="20" t="s">
        <v>226</v>
      </c>
      <c r="J85" s="22"/>
      <c r="K85" s="1"/>
      <c r="L85" s="1"/>
      <c r="M85" s="1"/>
      <c r="N85" s="1"/>
      <c r="O85" s="1"/>
      <c r="P85" s="1"/>
      <c r="Q85" s="16"/>
      <c r="S85" s="72"/>
    </row>
    <row r="86" spans="2:19" x14ac:dyDescent="0.2">
      <c r="B86" s="1"/>
      <c r="D86" s="1"/>
      <c r="E86" s="43"/>
      <c r="F86" s="19"/>
      <c r="G86" s="1"/>
      <c r="H86" s="19"/>
      <c r="I86" s="15"/>
      <c r="J86" s="1"/>
      <c r="K86" s="1"/>
      <c r="L86" s="1"/>
      <c r="M86" s="1"/>
      <c r="N86" s="1"/>
      <c r="O86" s="1"/>
      <c r="P86" s="1"/>
      <c r="Q86" s="16"/>
      <c r="S86" s="72"/>
    </row>
    <row r="87" spans="2:19" x14ac:dyDescent="0.2">
      <c r="B87" s="1"/>
      <c r="D87" s="1"/>
      <c r="E87" s="43"/>
      <c r="F87" s="19"/>
      <c r="G87" s="19"/>
      <c r="H87" s="15"/>
      <c r="I87" s="1"/>
      <c r="J87" s="1"/>
      <c r="K87" s="1"/>
      <c r="L87" s="1"/>
      <c r="M87" s="1"/>
      <c r="N87" s="1"/>
      <c r="O87" s="1"/>
      <c r="P87" s="1"/>
      <c r="Q87" s="16"/>
      <c r="S87" s="72"/>
    </row>
    <row r="88" spans="2:19" x14ac:dyDescent="0.2">
      <c r="B88" s="1"/>
      <c r="D88" s="1"/>
      <c r="E88" s="43"/>
      <c r="F88" s="19"/>
      <c r="G88" s="19"/>
      <c r="H88" s="15"/>
      <c r="I88" s="1"/>
      <c r="J88" s="1"/>
      <c r="K88" s="1"/>
      <c r="L88" s="1"/>
      <c r="M88" s="1"/>
      <c r="N88" s="1"/>
      <c r="O88" s="1"/>
      <c r="P88" s="1"/>
      <c r="Q88" s="16"/>
      <c r="S88" s="72"/>
    </row>
    <row r="89" spans="2:19" x14ac:dyDescent="0.2">
      <c r="B89" s="1"/>
      <c r="D89" s="1"/>
      <c r="E89" s="43"/>
      <c r="F89" s="19"/>
      <c r="G89" s="19"/>
      <c r="H89" s="15"/>
      <c r="I89" s="1"/>
      <c r="J89" s="1"/>
      <c r="K89" s="1"/>
      <c r="L89" s="1"/>
      <c r="M89" s="1"/>
      <c r="N89" s="1"/>
      <c r="O89" s="1"/>
      <c r="P89" s="1"/>
      <c r="Q89" s="16"/>
      <c r="S89" s="72"/>
    </row>
    <row r="90" spans="2:19" x14ac:dyDescent="0.2">
      <c r="B90" s="1"/>
      <c r="D90" s="1"/>
      <c r="E90" s="43"/>
      <c r="F90" s="19"/>
      <c r="G90" s="19"/>
      <c r="H90" s="15"/>
      <c r="I90" s="1"/>
      <c r="J90" s="1"/>
      <c r="K90" s="1"/>
      <c r="L90" s="1"/>
      <c r="M90" s="1"/>
      <c r="N90" s="1"/>
      <c r="O90" s="1"/>
      <c r="P90" s="1"/>
      <c r="Q90" s="16"/>
      <c r="S90" s="72"/>
    </row>
    <row r="91" spans="2:19" x14ac:dyDescent="0.2">
      <c r="B91" s="1"/>
      <c r="D91" s="1"/>
      <c r="E91" s="43"/>
      <c r="F91" s="19"/>
      <c r="G91" s="19"/>
      <c r="H91" s="15"/>
      <c r="I91" s="1"/>
      <c r="J91" s="1"/>
      <c r="K91" s="1"/>
      <c r="L91" s="1"/>
      <c r="M91" s="1"/>
      <c r="N91" s="1"/>
      <c r="O91" s="1"/>
      <c r="P91" s="1"/>
      <c r="Q91" s="16"/>
      <c r="S91" s="72"/>
    </row>
    <row r="92" spans="2:19" x14ac:dyDescent="0.2">
      <c r="B92" s="1"/>
      <c r="D92" s="1"/>
      <c r="E92" s="43"/>
      <c r="F92" s="19"/>
      <c r="G92" s="19"/>
      <c r="H92" s="15"/>
      <c r="I92" s="1"/>
      <c r="J92" s="1"/>
      <c r="K92" s="1"/>
      <c r="L92" s="1"/>
      <c r="M92" s="1"/>
      <c r="N92" s="1"/>
      <c r="O92" s="1"/>
      <c r="P92" s="1"/>
      <c r="Q92" s="16"/>
      <c r="S92" s="72"/>
    </row>
    <row r="93" spans="2:19" x14ac:dyDescent="0.2">
      <c r="B93" s="1"/>
      <c r="D93" s="1"/>
      <c r="E93" s="43"/>
      <c r="F93" s="19"/>
      <c r="G93" s="19"/>
      <c r="H93" s="15"/>
      <c r="I93" s="1"/>
      <c r="J93" s="1"/>
      <c r="K93" s="1"/>
      <c r="L93" s="1"/>
      <c r="M93" s="1"/>
      <c r="N93" s="1"/>
      <c r="O93" s="1"/>
      <c r="P93" s="1"/>
      <c r="Q93" s="16"/>
      <c r="S93" s="72"/>
    </row>
    <row r="94" spans="2:19" x14ac:dyDescent="0.2">
      <c r="B94" s="1"/>
      <c r="D94" s="1"/>
      <c r="E94" s="43"/>
      <c r="F94" s="19"/>
      <c r="G94" s="19"/>
      <c r="H94" s="15"/>
      <c r="I94" s="1"/>
      <c r="J94" s="1"/>
      <c r="K94" s="1"/>
      <c r="L94" s="1"/>
      <c r="M94" s="1"/>
      <c r="N94" s="1"/>
      <c r="O94" s="1"/>
      <c r="P94" s="1"/>
      <c r="Q94" s="16"/>
      <c r="S94" s="72"/>
    </row>
    <row r="95" spans="2:19" x14ac:dyDescent="0.2">
      <c r="B95" s="1"/>
      <c r="D95" s="1"/>
      <c r="E95" s="43"/>
      <c r="F95" s="19"/>
      <c r="G95" s="19"/>
      <c r="H95" s="15"/>
      <c r="I95" s="1"/>
      <c r="J95" s="1"/>
      <c r="K95" s="1"/>
      <c r="L95" s="1"/>
      <c r="M95" s="1"/>
      <c r="N95" s="1"/>
      <c r="O95" s="1"/>
      <c r="P95" s="1"/>
      <c r="Q95" s="16"/>
      <c r="S95" s="72"/>
    </row>
    <row r="96" spans="2:19" x14ac:dyDescent="0.2">
      <c r="B96" s="1"/>
      <c r="D96" s="1"/>
      <c r="E96" s="43"/>
      <c r="F96" s="19"/>
      <c r="G96" s="19"/>
      <c r="H96" s="15"/>
      <c r="I96" s="1"/>
      <c r="J96" s="1"/>
      <c r="K96" s="1"/>
      <c r="L96" s="1"/>
      <c r="M96" s="1"/>
      <c r="N96" s="1"/>
      <c r="O96" s="1"/>
      <c r="P96" s="1"/>
      <c r="Q96" s="16"/>
      <c r="S96" s="72"/>
    </row>
    <row r="97" spans="2:19" x14ac:dyDescent="0.2">
      <c r="B97" s="1"/>
      <c r="D97" s="1"/>
      <c r="E97" s="43"/>
      <c r="F97" s="19"/>
      <c r="G97" s="19"/>
      <c r="H97" s="15"/>
      <c r="I97" s="1"/>
      <c r="J97" s="1"/>
      <c r="K97" s="1"/>
      <c r="L97" s="1"/>
      <c r="M97" s="1"/>
      <c r="N97" s="1"/>
      <c r="O97" s="1"/>
      <c r="P97" s="1"/>
      <c r="Q97" s="16"/>
      <c r="S97" s="72"/>
    </row>
    <row r="98" spans="2:19" x14ac:dyDescent="0.2">
      <c r="B98" s="1"/>
      <c r="D98" s="1"/>
      <c r="E98" s="43"/>
      <c r="F98" s="19"/>
      <c r="G98" s="19"/>
      <c r="H98" s="15"/>
      <c r="I98" s="1"/>
      <c r="J98" s="1"/>
      <c r="K98" s="1"/>
      <c r="L98" s="1"/>
      <c r="M98" s="1"/>
      <c r="N98" s="1"/>
      <c r="O98" s="1"/>
      <c r="P98" s="1"/>
      <c r="Q98" s="16"/>
      <c r="S98" s="72"/>
    </row>
    <row r="99" spans="2:19" x14ac:dyDescent="0.2">
      <c r="B99" s="1"/>
      <c r="D99" s="1"/>
      <c r="E99" s="43"/>
      <c r="F99" s="19"/>
      <c r="G99" s="19"/>
      <c r="H99" s="15"/>
      <c r="I99" s="1"/>
      <c r="J99" s="1"/>
      <c r="K99" s="1"/>
      <c r="L99" s="1"/>
      <c r="M99" s="1"/>
      <c r="N99" s="1"/>
      <c r="O99" s="1"/>
      <c r="P99" s="1"/>
      <c r="Q99" s="16"/>
      <c r="S99" s="72"/>
    </row>
    <row r="100" spans="2:19" x14ac:dyDescent="0.2">
      <c r="B100" s="1"/>
      <c r="D100" s="1"/>
      <c r="E100" s="43"/>
      <c r="F100" s="19"/>
      <c r="G100" s="19"/>
      <c r="H100" s="15"/>
      <c r="I100" s="1"/>
      <c r="J100" s="1"/>
      <c r="K100" s="1"/>
      <c r="L100" s="1"/>
      <c r="M100" s="1"/>
      <c r="N100" s="1"/>
      <c r="O100" s="1"/>
      <c r="P100" s="1"/>
      <c r="Q100" s="16"/>
      <c r="S100" s="72"/>
    </row>
    <row r="101" spans="2:19" x14ac:dyDescent="0.2">
      <c r="B101" s="1"/>
      <c r="D101" s="1"/>
      <c r="E101" s="43"/>
      <c r="F101" s="19"/>
      <c r="G101" s="19"/>
      <c r="H101" s="15"/>
      <c r="I101" s="1"/>
      <c r="J101" s="1"/>
      <c r="K101" s="1"/>
      <c r="L101" s="1"/>
      <c r="M101" s="1"/>
      <c r="N101" s="1"/>
      <c r="O101" s="1"/>
      <c r="P101" s="1"/>
      <c r="Q101" s="16"/>
      <c r="S101" s="72"/>
    </row>
    <row r="102" spans="2:19" x14ac:dyDescent="0.2">
      <c r="B102" s="1"/>
      <c r="D102" s="1"/>
      <c r="E102" s="43"/>
      <c r="F102" s="19"/>
      <c r="G102" s="19"/>
      <c r="H102" s="15"/>
      <c r="I102" s="1"/>
      <c r="J102" s="1"/>
      <c r="K102" s="1"/>
      <c r="L102" s="1"/>
      <c r="M102" s="1"/>
      <c r="N102" s="1"/>
      <c r="O102" s="1"/>
      <c r="P102" s="1"/>
      <c r="Q102" s="16"/>
      <c r="S102" s="72"/>
    </row>
    <row r="103" spans="2:19" x14ac:dyDescent="0.2">
      <c r="B103" s="1"/>
      <c r="D103" s="1"/>
      <c r="E103" s="43"/>
      <c r="F103" s="19"/>
      <c r="G103" s="19"/>
      <c r="H103" s="15"/>
      <c r="I103" s="1"/>
      <c r="J103" s="1"/>
      <c r="K103" s="1"/>
      <c r="L103" s="1"/>
      <c r="M103" s="1"/>
      <c r="N103" s="1"/>
      <c r="O103" s="1"/>
      <c r="P103" s="1"/>
      <c r="Q103" s="16"/>
      <c r="S103" s="72"/>
    </row>
    <row r="104" spans="2:19" x14ac:dyDescent="0.2">
      <c r="B104" s="1"/>
      <c r="D104" s="1"/>
      <c r="E104" s="43"/>
      <c r="F104" s="19"/>
      <c r="G104" s="19"/>
      <c r="H104" s="15"/>
      <c r="I104" s="1"/>
      <c r="J104" s="1"/>
      <c r="K104" s="1"/>
      <c r="L104" s="1"/>
      <c r="M104" s="1"/>
      <c r="N104" s="1"/>
      <c r="O104" s="1"/>
      <c r="P104" s="1"/>
      <c r="Q104" s="16"/>
      <c r="S104" s="72"/>
    </row>
    <row r="105" spans="2:19" x14ac:dyDescent="0.2">
      <c r="B105" s="1"/>
      <c r="D105" s="1"/>
      <c r="E105" s="43"/>
      <c r="F105" s="19"/>
      <c r="G105" s="19"/>
      <c r="H105" s="15"/>
      <c r="I105" s="1"/>
      <c r="J105" s="1"/>
      <c r="K105" s="1"/>
      <c r="L105" s="1"/>
      <c r="M105" s="1"/>
      <c r="N105" s="1"/>
      <c r="O105" s="1"/>
      <c r="P105" s="1"/>
      <c r="Q105" s="16"/>
      <c r="S105" s="72"/>
    </row>
    <row r="106" spans="2:19" x14ac:dyDescent="0.2">
      <c r="B106" s="1"/>
      <c r="D106" s="1"/>
      <c r="E106" s="43"/>
      <c r="F106" s="19"/>
      <c r="G106" s="19"/>
      <c r="H106" s="15"/>
      <c r="I106" s="1"/>
      <c r="J106" s="1"/>
      <c r="K106" s="1"/>
      <c r="L106" s="1"/>
      <c r="M106" s="1"/>
      <c r="N106" s="1"/>
      <c r="O106" s="1"/>
      <c r="P106" s="1"/>
      <c r="Q106" s="16"/>
      <c r="S106" s="72"/>
    </row>
    <row r="107" spans="2:19" x14ac:dyDescent="0.2">
      <c r="B107" s="1"/>
      <c r="D107" s="1"/>
      <c r="E107" s="43"/>
      <c r="F107" s="19"/>
      <c r="G107" s="19"/>
      <c r="H107" s="15"/>
      <c r="I107" s="1"/>
      <c r="J107" s="1"/>
      <c r="K107" s="1"/>
      <c r="L107" s="1"/>
      <c r="M107" s="1"/>
      <c r="N107" s="1"/>
      <c r="O107" s="1"/>
      <c r="P107" s="1"/>
      <c r="Q107" s="16"/>
      <c r="S107" s="72"/>
    </row>
    <row r="108" spans="2:19" x14ac:dyDescent="0.2">
      <c r="B108" s="1"/>
      <c r="D108" s="1"/>
      <c r="E108" s="43"/>
      <c r="F108" s="19"/>
      <c r="G108" s="19"/>
      <c r="H108" s="15"/>
      <c r="I108" s="1"/>
      <c r="J108" s="1"/>
      <c r="K108" s="1"/>
      <c r="L108" s="1"/>
      <c r="M108" s="1"/>
      <c r="N108" s="1"/>
      <c r="O108" s="1"/>
      <c r="P108" s="1"/>
      <c r="Q108" s="16"/>
      <c r="S108" s="72"/>
    </row>
    <row r="109" spans="2:19" x14ac:dyDescent="0.2">
      <c r="B109" s="1"/>
      <c r="D109" s="1"/>
      <c r="E109" s="43"/>
      <c r="F109" s="19"/>
      <c r="G109" s="19"/>
      <c r="H109" s="15"/>
      <c r="I109" s="1"/>
      <c r="J109" s="1"/>
      <c r="K109" s="1"/>
      <c r="L109" s="1"/>
      <c r="M109" s="1"/>
      <c r="N109" s="1"/>
      <c r="O109" s="1"/>
      <c r="P109" s="1"/>
      <c r="Q109" s="16"/>
      <c r="S109" s="72"/>
    </row>
    <row r="110" spans="2:19" x14ac:dyDescent="0.2">
      <c r="B110" s="1"/>
      <c r="D110" s="1"/>
      <c r="E110" s="43"/>
      <c r="F110" s="19"/>
      <c r="G110" s="19"/>
      <c r="H110" s="15"/>
      <c r="I110" s="1"/>
      <c r="J110" s="1"/>
      <c r="K110" s="1"/>
      <c r="L110" s="1"/>
      <c r="M110" s="1"/>
      <c r="N110" s="1"/>
      <c r="O110" s="1"/>
      <c r="P110" s="1"/>
      <c r="Q110" s="16"/>
      <c r="S110" s="72"/>
    </row>
    <row r="111" spans="2:19" x14ac:dyDescent="0.2">
      <c r="B111" s="1"/>
      <c r="D111" s="1"/>
      <c r="E111" s="43"/>
      <c r="F111" s="19"/>
      <c r="G111" s="19"/>
      <c r="H111" s="15"/>
      <c r="I111" s="1"/>
      <c r="J111" s="1"/>
      <c r="K111" s="1"/>
      <c r="L111" s="1"/>
      <c r="M111" s="1"/>
      <c r="N111" s="1"/>
      <c r="O111" s="1"/>
      <c r="P111" s="1"/>
      <c r="Q111" s="16"/>
      <c r="S111" s="72"/>
    </row>
    <row r="112" spans="2:19" x14ac:dyDescent="0.2">
      <c r="B112" s="1"/>
      <c r="D112" s="1"/>
      <c r="E112" s="43"/>
      <c r="F112" s="19"/>
      <c r="G112" s="19"/>
      <c r="H112" s="15"/>
      <c r="I112" s="1"/>
      <c r="J112" s="1"/>
      <c r="K112" s="1"/>
      <c r="L112" s="1"/>
      <c r="M112" s="1"/>
      <c r="N112" s="1"/>
      <c r="O112" s="1"/>
      <c r="P112" s="1"/>
      <c r="Q112" s="16"/>
      <c r="S112" s="72"/>
    </row>
    <row r="113" spans="2:19" x14ac:dyDescent="0.2">
      <c r="B113" s="1"/>
      <c r="D113" s="1"/>
      <c r="E113" s="43"/>
      <c r="F113" s="19"/>
      <c r="G113" s="19"/>
      <c r="H113" s="15"/>
      <c r="I113" s="1"/>
      <c r="J113" s="1"/>
      <c r="K113" s="1"/>
      <c r="L113" s="1"/>
      <c r="M113" s="1"/>
      <c r="N113" s="1"/>
      <c r="O113" s="1"/>
      <c r="P113" s="1"/>
      <c r="Q113" s="16"/>
      <c r="S113" s="72"/>
    </row>
    <row r="114" spans="2:19" x14ac:dyDescent="0.2">
      <c r="B114" s="1"/>
      <c r="D114" s="1"/>
      <c r="E114" s="43"/>
      <c r="F114" s="19"/>
      <c r="G114" s="19"/>
      <c r="H114" s="15"/>
      <c r="I114" s="1"/>
      <c r="J114" s="1"/>
      <c r="K114" s="1"/>
      <c r="L114" s="1"/>
      <c r="M114" s="1"/>
      <c r="N114" s="1"/>
      <c r="O114" s="1"/>
      <c r="P114" s="1"/>
      <c r="Q114" s="16"/>
      <c r="S114" s="72"/>
    </row>
    <row r="115" spans="2:19" x14ac:dyDescent="0.2">
      <c r="B115" s="1"/>
      <c r="D115" s="1"/>
      <c r="E115" s="43"/>
      <c r="F115" s="19"/>
      <c r="G115" s="19"/>
      <c r="H115" s="15"/>
      <c r="I115" s="1"/>
      <c r="J115" s="1"/>
      <c r="K115" s="1"/>
      <c r="L115" s="1"/>
      <c r="M115" s="1"/>
      <c r="N115" s="1"/>
      <c r="O115" s="1"/>
      <c r="P115" s="1"/>
      <c r="Q115" s="16"/>
      <c r="S115" s="72"/>
    </row>
    <row r="116" spans="2:19" x14ac:dyDescent="0.2">
      <c r="B116" s="1"/>
      <c r="D116" s="1"/>
      <c r="E116" s="43"/>
      <c r="F116" s="19"/>
      <c r="G116" s="19"/>
      <c r="H116" s="15"/>
      <c r="I116" s="1"/>
      <c r="J116" s="1"/>
      <c r="K116" s="1"/>
      <c r="L116" s="1"/>
      <c r="M116" s="1"/>
      <c r="N116" s="1"/>
      <c r="O116" s="1"/>
      <c r="P116" s="1"/>
      <c r="Q116" s="16"/>
      <c r="S116" s="72"/>
    </row>
    <row r="117" spans="2:19" x14ac:dyDescent="0.2">
      <c r="B117" s="1"/>
      <c r="D117" s="1"/>
      <c r="E117" s="43"/>
      <c r="F117" s="19"/>
      <c r="G117" s="19"/>
      <c r="H117" s="15"/>
      <c r="I117" s="1"/>
      <c r="J117" s="1"/>
      <c r="K117" s="1"/>
      <c r="L117" s="1"/>
      <c r="M117" s="1"/>
      <c r="N117" s="1"/>
      <c r="O117" s="1"/>
      <c r="P117" s="1"/>
      <c r="Q117" s="16"/>
      <c r="S117" s="72"/>
    </row>
    <row r="118" spans="2:19" x14ac:dyDescent="0.2">
      <c r="B118" s="1"/>
      <c r="D118" s="1"/>
      <c r="E118" s="43"/>
      <c r="F118" s="19"/>
      <c r="G118" s="19"/>
      <c r="H118" s="15"/>
      <c r="I118" s="1"/>
      <c r="J118" s="1"/>
      <c r="K118" s="1"/>
      <c r="L118" s="1"/>
      <c r="M118" s="1"/>
      <c r="N118" s="1"/>
      <c r="O118" s="1"/>
      <c r="P118" s="1"/>
      <c r="Q118" s="16"/>
      <c r="S118" s="72"/>
    </row>
    <row r="119" spans="2:19" x14ac:dyDescent="0.2">
      <c r="B119" s="1"/>
      <c r="D119" s="1"/>
      <c r="E119" s="43"/>
      <c r="F119" s="19"/>
      <c r="G119" s="19"/>
      <c r="H119" s="15"/>
      <c r="I119" s="1"/>
      <c r="J119" s="1"/>
      <c r="K119" s="1"/>
      <c r="L119" s="1"/>
      <c r="M119" s="1"/>
      <c r="N119" s="1"/>
      <c r="O119" s="1"/>
      <c r="P119" s="1"/>
      <c r="Q119" s="16"/>
      <c r="S119" s="72"/>
    </row>
    <row r="120" spans="2:19" x14ac:dyDescent="0.2">
      <c r="B120" s="1"/>
      <c r="D120" s="1"/>
      <c r="E120" s="43"/>
      <c r="F120" s="19"/>
      <c r="G120" s="19"/>
      <c r="H120" s="15"/>
      <c r="I120" s="1"/>
      <c r="J120" s="1"/>
      <c r="K120" s="1"/>
      <c r="L120" s="1"/>
      <c r="M120" s="1"/>
      <c r="N120" s="1"/>
      <c r="O120" s="1"/>
      <c r="P120" s="1"/>
      <c r="Q120" s="16"/>
      <c r="S120" s="72"/>
    </row>
    <row r="121" spans="2:19" x14ac:dyDescent="0.2">
      <c r="B121" s="1"/>
      <c r="D121" s="1"/>
      <c r="E121" s="43"/>
      <c r="F121" s="19"/>
      <c r="G121" s="19"/>
      <c r="H121" s="15"/>
      <c r="I121" s="1"/>
      <c r="J121" s="1"/>
      <c r="K121" s="1"/>
      <c r="L121" s="1"/>
      <c r="M121" s="1"/>
      <c r="N121" s="1"/>
      <c r="O121" s="1"/>
      <c r="P121" s="1"/>
      <c r="Q121" s="16"/>
      <c r="S121" s="72"/>
    </row>
    <row r="122" spans="2:19" x14ac:dyDescent="0.2">
      <c r="B122" s="1"/>
      <c r="D122" s="1"/>
      <c r="E122" s="43"/>
      <c r="F122" s="19"/>
      <c r="G122" s="19"/>
      <c r="H122" s="15"/>
      <c r="I122" s="1"/>
      <c r="J122" s="1"/>
      <c r="K122" s="1"/>
      <c r="L122" s="1"/>
      <c r="M122" s="1"/>
      <c r="N122" s="1"/>
      <c r="O122" s="1"/>
      <c r="P122" s="1"/>
      <c r="Q122" s="16"/>
      <c r="S122" s="72"/>
    </row>
    <row r="123" spans="2:19" x14ac:dyDescent="0.2">
      <c r="B123" s="1"/>
      <c r="D123" s="1"/>
      <c r="E123" s="43"/>
      <c r="F123" s="19"/>
      <c r="G123" s="19"/>
      <c r="H123" s="15"/>
      <c r="I123" s="1"/>
      <c r="J123" s="1"/>
      <c r="K123" s="1"/>
      <c r="L123" s="1"/>
      <c r="M123" s="1"/>
      <c r="N123" s="1"/>
      <c r="O123" s="1"/>
      <c r="P123" s="1"/>
      <c r="Q123" s="16"/>
      <c r="S123" s="72"/>
    </row>
    <row r="124" spans="2:19" x14ac:dyDescent="0.2">
      <c r="B124" s="1"/>
      <c r="D124" s="1"/>
      <c r="E124" s="43"/>
      <c r="F124" s="19"/>
      <c r="G124" s="19"/>
      <c r="H124" s="15"/>
      <c r="I124" s="1"/>
      <c r="J124" s="1"/>
      <c r="K124" s="1"/>
      <c r="L124" s="1"/>
      <c r="M124" s="1"/>
      <c r="N124" s="1"/>
      <c r="O124" s="1"/>
      <c r="P124" s="1"/>
      <c r="Q124" s="16"/>
      <c r="S124" s="72"/>
    </row>
    <row r="125" spans="2:19" x14ac:dyDescent="0.2">
      <c r="B125" s="1"/>
      <c r="D125" s="1"/>
      <c r="E125" s="43"/>
      <c r="F125" s="19"/>
      <c r="G125" s="19"/>
      <c r="H125" s="15"/>
      <c r="I125" s="1"/>
      <c r="J125" s="1"/>
      <c r="K125" s="1"/>
      <c r="L125" s="1"/>
      <c r="M125" s="1"/>
      <c r="N125" s="1"/>
      <c r="O125" s="1"/>
      <c r="P125" s="1"/>
      <c r="Q125" s="16"/>
      <c r="S125" s="72"/>
    </row>
    <row r="126" spans="2:19" x14ac:dyDescent="0.2">
      <c r="B126" s="1"/>
      <c r="D126" s="1"/>
      <c r="E126" s="43"/>
      <c r="F126" s="19"/>
      <c r="G126" s="19"/>
      <c r="H126" s="15"/>
      <c r="I126" s="1"/>
      <c r="J126" s="1"/>
      <c r="K126" s="1"/>
      <c r="L126" s="1"/>
      <c r="M126" s="1"/>
      <c r="N126" s="1"/>
      <c r="O126" s="1"/>
      <c r="P126" s="1"/>
      <c r="Q126" s="16"/>
      <c r="S126" s="72"/>
    </row>
    <row r="127" spans="2:19" x14ac:dyDescent="0.2">
      <c r="B127" s="1"/>
      <c r="D127" s="1"/>
      <c r="E127" s="43"/>
      <c r="F127" s="19"/>
      <c r="G127" s="19"/>
      <c r="H127" s="15"/>
      <c r="I127" s="1"/>
      <c r="J127" s="1"/>
      <c r="K127" s="1"/>
      <c r="L127" s="1"/>
      <c r="M127" s="1"/>
      <c r="N127" s="1"/>
      <c r="O127" s="1"/>
      <c r="P127" s="1"/>
      <c r="Q127" s="16"/>
      <c r="S127" s="72"/>
    </row>
    <row r="128" spans="2:19" x14ac:dyDescent="0.2">
      <c r="B128" s="1"/>
      <c r="D128" s="1"/>
      <c r="E128" s="43"/>
      <c r="F128" s="19"/>
      <c r="G128" s="19"/>
      <c r="H128" s="15"/>
      <c r="I128" s="1"/>
      <c r="J128" s="1"/>
      <c r="K128" s="1"/>
      <c r="L128" s="1"/>
      <c r="M128" s="1"/>
      <c r="N128" s="1"/>
      <c r="O128" s="1"/>
      <c r="P128" s="1"/>
      <c r="Q128" s="16"/>
      <c r="S128" s="72"/>
    </row>
    <row r="129" spans="2:19" x14ac:dyDescent="0.2">
      <c r="B129" s="1"/>
      <c r="D129" s="1"/>
      <c r="E129" s="43"/>
      <c r="F129" s="19"/>
      <c r="G129" s="19"/>
      <c r="H129" s="15"/>
      <c r="I129" s="1"/>
      <c r="J129" s="1"/>
      <c r="K129" s="1"/>
      <c r="L129" s="1"/>
      <c r="M129" s="1"/>
      <c r="N129" s="1"/>
      <c r="O129" s="1"/>
      <c r="P129" s="1"/>
      <c r="Q129" s="16"/>
      <c r="S129" s="72"/>
    </row>
    <row r="130" spans="2:19" x14ac:dyDescent="0.2">
      <c r="B130" s="1"/>
      <c r="D130" s="1"/>
      <c r="E130" s="43"/>
      <c r="F130" s="19"/>
      <c r="G130" s="19"/>
      <c r="H130" s="15"/>
      <c r="I130" s="1"/>
      <c r="J130" s="1"/>
      <c r="K130" s="1"/>
      <c r="L130" s="1"/>
      <c r="M130" s="1"/>
      <c r="N130" s="1"/>
      <c r="O130" s="1"/>
      <c r="P130" s="1"/>
      <c r="Q130" s="16"/>
      <c r="S130" s="72"/>
    </row>
    <row r="131" spans="2:19" x14ac:dyDescent="0.2">
      <c r="B131" s="1"/>
      <c r="D131" s="1"/>
      <c r="E131" s="43"/>
      <c r="F131" s="19"/>
      <c r="G131" s="19"/>
      <c r="H131" s="15"/>
      <c r="I131" s="1"/>
      <c r="J131" s="1"/>
      <c r="K131" s="1"/>
      <c r="L131" s="1"/>
      <c r="M131" s="1"/>
      <c r="N131" s="1"/>
      <c r="O131" s="1"/>
      <c r="P131" s="1"/>
      <c r="Q131" s="16"/>
      <c r="S131" s="72"/>
    </row>
    <row r="132" spans="2:19" x14ac:dyDescent="0.2">
      <c r="B132" s="1"/>
      <c r="D132" s="1"/>
      <c r="E132" s="43"/>
      <c r="F132" s="19"/>
      <c r="G132" s="19"/>
      <c r="H132" s="15"/>
      <c r="I132" s="1"/>
      <c r="J132" s="1"/>
      <c r="K132" s="1"/>
      <c r="L132" s="1"/>
      <c r="M132" s="1"/>
      <c r="N132" s="1"/>
      <c r="O132" s="1"/>
      <c r="P132" s="1"/>
      <c r="Q132" s="16"/>
      <c r="S132" s="72"/>
    </row>
    <row r="133" spans="2:19" x14ac:dyDescent="0.2">
      <c r="B133" s="1"/>
      <c r="D133" s="1"/>
      <c r="E133" s="43"/>
      <c r="F133" s="19"/>
      <c r="G133" s="19"/>
      <c r="H133" s="15"/>
      <c r="I133" s="1"/>
      <c r="J133" s="1"/>
      <c r="K133" s="1"/>
      <c r="L133" s="1"/>
      <c r="M133" s="1"/>
      <c r="N133" s="1"/>
      <c r="O133" s="1"/>
      <c r="P133" s="1"/>
      <c r="Q133" s="16"/>
      <c r="S133" s="72"/>
    </row>
    <row r="134" spans="2:19" x14ac:dyDescent="0.2">
      <c r="B134" s="1"/>
      <c r="D134" s="1"/>
      <c r="E134" s="43"/>
      <c r="F134" s="19"/>
      <c r="G134" s="19"/>
      <c r="H134" s="15"/>
      <c r="I134" s="1"/>
      <c r="J134" s="1"/>
      <c r="K134" s="1"/>
      <c r="L134" s="1"/>
      <c r="M134" s="1"/>
      <c r="N134" s="1"/>
      <c r="O134" s="1"/>
      <c r="P134" s="1"/>
      <c r="Q134" s="16"/>
      <c r="S134" s="72"/>
    </row>
    <row r="135" spans="2:19" x14ac:dyDescent="0.2">
      <c r="B135" s="1"/>
      <c r="D135" s="1"/>
      <c r="E135" s="43"/>
      <c r="F135" s="19"/>
      <c r="G135" s="19"/>
      <c r="H135" s="15"/>
      <c r="I135" s="1"/>
      <c r="J135" s="1"/>
      <c r="K135" s="1"/>
      <c r="L135" s="1"/>
      <c r="M135" s="1"/>
      <c r="N135" s="1"/>
      <c r="O135" s="1"/>
      <c r="P135" s="1"/>
      <c r="Q135" s="16"/>
      <c r="S135" s="72"/>
    </row>
    <row r="136" spans="2:19" x14ac:dyDescent="0.2">
      <c r="B136" s="1"/>
      <c r="D136" s="1"/>
      <c r="E136" s="43"/>
      <c r="F136" s="19"/>
      <c r="G136" s="19"/>
      <c r="H136" s="15"/>
      <c r="I136" s="1"/>
      <c r="J136" s="1"/>
      <c r="K136" s="1"/>
      <c r="L136" s="1"/>
      <c r="M136" s="1"/>
      <c r="N136" s="1"/>
      <c r="O136" s="1"/>
      <c r="P136" s="1"/>
      <c r="Q136" s="16"/>
      <c r="S136" s="72"/>
    </row>
    <row r="137" spans="2:19" x14ac:dyDescent="0.2">
      <c r="B137" s="1"/>
      <c r="D137" s="1"/>
      <c r="E137" s="43"/>
      <c r="F137" s="19"/>
      <c r="G137" s="19"/>
      <c r="H137" s="15"/>
      <c r="I137" s="1"/>
      <c r="J137" s="1"/>
      <c r="K137" s="1"/>
      <c r="L137" s="1"/>
      <c r="M137" s="1"/>
      <c r="N137" s="1"/>
      <c r="O137" s="1"/>
      <c r="P137" s="1"/>
      <c r="Q137" s="16"/>
      <c r="S137" s="72"/>
    </row>
    <row r="138" spans="2:19" x14ac:dyDescent="0.2">
      <c r="B138" s="1"/>
      <c r="D138" s="1"/>
      <c r="E138" s="43"/>
      <c r="F138" s="19"/>
      <c r="G138" s="19"/>
      <c r="H138" s="15"/>
      <c r="I138" s="1"/>
      <c r="J138" s="1"/>
      <c r="K138" s="1"/>
      <c r="L138" s="1"/>
      <c r="M138" s="1"/>
      <c r="N138" s="1"/>
      <c r="O138" s="1"/>
      <c r="P138" s="1"/>
      <c r="Q138" s="16"/>
      <c r="S138" s="72"/>
    </row>
    <row r="139" spans="2:19" x14ac:dyDescent="0.2">
      <c r="B139" s="1"/>
      <c r="D139" s="1"/>
      <c r="E139" s="43"/>
      <c r="F139" s="19"/>
      <c r="G139" s="19"/>
      <c r="H139" s="15"/>
      <c r="I139" s="1"/>
      <c r="J139" s="1"/>
      <c r="K139" s="1"/>
      <c r="L139" s="1"/>
      <c r="M139" s="1"/>
      <c r="N139" s="1"/>
      <c r="O139" s="1"/>
      <c r="P139" s="1"/>
      <c r="Q139" s="16"/>
      <c r="S139" s="72"/>
    </row>
    <row r="140" spans="2:19" x14ac:dyDescent="0.2">
      <c r="B140" s="1"/>
      <c r="D140" s="1"/>
      <c r="E140" s="43"/>
      <c r="F140" s="19"/>
      <c r="G140" s="19"/>
      <c r="H140" s="15"/>
      <c r="I140" s="1"/>
      <c r="J140" s="1"/>
      <c r="K140" s="1"/>
      <c r="L140" s="1"/>
      <c r="M140" s="1"/>
      <c r="N140" s="1"/>
      <c r="O140" s="1"/>
      <c r="P140" s="1"/>
      <c r="Q140" s="16"/>
      <c r="S140" s="72"/>
    </row>
    <row r="141" spans="2:19" x14ac:dyDescent="0.2">
      <c r="B141" s="1"/>
      <c r="D141" s="1"/>
      <c r="E141" s="43"/>
      <c r="F141" s="19"/>
      <c r="G141" s="19"/>
      <c r="H141" s="15"/>
      <c r="I141" s="1"/>
      <c r="J141" s="1"/>
      <c r="K141" s="1"/>
      <c r="L141" s="1"/>
      <c r="M141" s="1"/>
      <c r="N141" s="1"/>
      <c r="O141" s="1"/>
      <c r="P141" s="1"/>
      <c r="Q141" s="16"/>
      <c r="S141" s="72"/>
    </row>
    <row r="142" spans="2:19" x14ac:dyDescent="0.2">
      <c r="B142" s="1"/>
      <c r="D142" s="1"/>
      <c r="E142" s="43"/>
      <c r="F142" s="19"/>
      <c r="G142" s="19"/>
      <c r="H142" s="15"/>
      <c r="I142" s="1"/>
      <c r="J142" s="1"/>
      <c r="K142" s="1"/>
      <c r="L142" s="1"/>
      <c r="M142" s="1"/>
      <c r="N142" s="1"/>
      <c r="O142" s="1"/>
      <c r="P142" s="1"/>
      <c r="Q142" s="16"/>
      <c r="S142" s="72"/>
    </row>
    <row r="143" spans="2:19" x14ac:dyDescent="0.2">
      <c r="B143" s="1"/>
      <c r="D143" s="1"/>
      <c r="E143" s="43"/>
      <c r="F143" s="19"/>
      <c r="G143" s="19"/>
      <c r="H143" s="15"/>
      <c r="I143" s="1"/>
      <c r="J143" s="1"/>
      <c r="K143" s="1"/>
      <c r="L143" s="1"/>
      <c r="M143" s="1"/>
      <c r="N143" s="1"/>
      <c r="O143" s="1"/>
      <c r="P143" s="1"/>
      <c r="Q143" s="16"/>
      <c r="S143" s="72"/>
    </row>
    <row r="144" spans="2:19" x14ac:dyDescent="0.2">
      <c r="B144" s="1"/>
      <c r="D144" s="1"/>
      <c r="E144" s="43"/>
      <c r="F144" s="19"/>
      <c r="G144" s="19"/>
      <c r="H144" s="15"/>
      <c r="I144" s="1"/>
      <c r="J144" s="1"/>
      <c r="K144" s="1"/>
      <c r="L144" s="1"/>
      <c r="M144" s="1"/>
      <c r="N144" s="1"/>
      <c r="O144" s="1"/>
      <c r="P144" s="1"/>
      <c r="Q144" s="16"/>
      <c r="S144" s="72"/>
    </row>
    <row r="145" spans="2:19" x14ac:dyDescent="0.2">
      <c r="B145" s="1"/>
      <c r="D145" s="1"/>
      <c r="E145" s="43"/>
      <c r="F145" s="19"/>
      <c r="G145" s="19"/>
      <c r="H145" s="15"/>
      <c r="I145" s="1"/>
      <c r="J145" s="1"/>
      <c r="K145" s="1"/>
      <c r="L145" s="1"/>
      <c r="M145" s="1"/>
      <c r="N145" s="1"/>
      <c r="O145" s="1"/>
      <c r="P145" s="1"/>
      <c r="Q145" s="16"/>
      <c r="S145" s="72"/>
    </row>
    <row r="146" spans="2:19" x14ac:dyDescent="0.2">
      <c r="B146" s="1"/>
      <c r="D146" s="1"/>
      <c r="E146" s="43"/>
      <c r="F146" s="19"/>
      <c r="G146" s="19"/>
      <c r="H146" s="15"/>
      <c r="I146" s="1"/>
      <c r="J146" s="1"/>
      <c r="K146" s="1"/>
      <c r="L146" s="1"/>
      <c r="M146" s="1"/>
      <c r="N146" s="1"/>
      <c r="O146" s="1"/>
      <c r="P146" s="1"/>
      <c r="Q146" s="16"/>
      <c r="S146" s="72"/>
    </row>
    <row r="147" spans="2:19" x14ac:dyDescent="0.2">
      <c r="B147" s="1"/>
      <c r="D147" s="1"/>
      <c r="E147" s="43"/>
      <c r="F147" s="19"/>
      <c r="G147" s="19"/>
      <c r="H147" s="15"/>
      <c r="I147" s="1"/>
      <c r="J147" s="1"/>
      <c r="K147" s="1"/>
      <c r="L147" s="1"/>
      <c r="M147" s="1"/>
      <c r="N147" s="1"/>
      <c r="O147" s="1"/>
      <c r="P147" s="1"/>
      <c r="Q147" s="16"/>
      <c r="S147" s="72"/>
    </row>
    <row r="148" spans="2:19" x14ac:dyDescent="0.2">
      <c r="B148" s="1"/>
      <c r="D148" s="1"/>
      <c r="E148" s="43"/>
      <c r="F148" s="19"/>
      <c r="G148" s="19"/>
      <c r="H148" s="15"/>
      <c r="I148" s="1"/>
      <c r="J148" s="1"/>
      <c r="K148" s="1"/>
      <c r="L148" s="1"/>
      <c r="M148" s="1"/>
      <c r="N148" s="1"/>
      <c r="O148" s="1"/>
      <c r="P148" s="1"/>
      <c r="Q148" s="16"/>
      <c r="S148" s="72"/>
    </row>
    <row r="149" spans="2:19" x14ac:dyDescent="0.2">
      <c r="B149" s="1"/>
      <c r="D149" s="1"/>
      <c r="E149" s="43"/>
      <c r="F149" s="19"/>
      <c r="G149" s="19"/>
      <c r="H149" s="15"/>
      <c r="I149" s="1"/>
      <c r="J149" s="1"/>
      <c r="K149" s="1"/>
      <c r="L149" s="1"/>
      <c r="M149" s="1"/>
      <c r="N149" s="1"/>
      <c r="O149" s="1"/>
      <c r="P149" s="1"/>
      <c r="Q149" s="16"/>
      <c r="S149" s="72"/>
    </row>
    <row r="150" spans="2:19" x14ac:dyDescent="0.2">
      <c r="B150" s="1"/>
      <c r="D150" s="1"/>
      <c r="E150" s="43"/>
      <c r="F150" s="19"/>
      <c r="G150" s="19"/>
      <c r="H150" s="15"/>
      <c r="I150" s="1"/>
      <c r="J150" s="1"/>
      <c r="K150" s="1"/>
      <c r="L150" s="1"/>
      <c r="M150" s="1"/>
      <c r="N150" s="1"/>
      <c r="O150" s="1"/>
      <c r="P150" s="1"/>
      <c r="Q150" s="16"/>
      <c r="S150" s="72"/>
    </row>
    <row r="151" spans="2:19" x14ac:dyDescent="0.2">
      <c r="B151" s="1"/>
      <c r="D151" s="1"/>
      <c r="E151" s="43"/>
      <c r="F151" s="19"/>
      <c r="G151" s="19"/>
      <c r="H151" s="15"/>
      <c r="I151" s="1"/>
      <c r="J151" s="1"/>
      <c r="K151" s="1"/>
      <c r="L151" s="1"/>
      <c r="M151" s="1"/>
      <c r="N151" s="1"/>
      <c r="O151" s="1"/>
      <c r="P151" s="1"/>
      <c r="Q151" s="16"/>
      <c r="S151" s="72"/>
    </row>
    <row r="152" spans="2:19" x14ac:dyDescent="0.2">
      <c r="B152" s="1"/>
      <c r="D152" s="1"/>
      <c r="E152" s="43"/>
      <c r="F152" s="19"/>
      <c r="G152" s="19"/>
      <c r="H152" s="15"/>
      <c r="I152" s="1"/>
      <c r="J152" s="1"/>
      <c r="K152" s="1"/>
      <c r="L152" s="1"/>
      <c r="M152" s="1"/>
      <c r="N152" s="1"/>
      <c r="O152" s="1"/>
      <c r="P152" s="1"/>
      <c r="Q152" s="16"/>
      <c r="S152" s="72"/>
    </row>
    <row r="153" spans="2:19" x14ac:dyDescent="0.2">
      <c r="B153" s="1"/>
      <c r="D153" s="1"/>
      <c r="E153" s="43"/>
      <c r="F153" s="19"/>
      <c r="G153" s="19"/>
      <c r="H153" s="15"/>
      <c r="I153" s="1"/>
      <c r="J153" s="1"/>
      <c r="K153" s="1"/>
      <c r="L153" s="1"/>
      <c r="M153" s="1"/>
      <c r="N153" s="1"/>
      <c r="O153" s="1"/>
      <c r="P153" s="1"/>
      <c r="Q153" s="16"/>
      <c r="S153" s="72"/>
    </row>
    <row r="154" spans="2:19" x14ac:dyDescent="0.2">
      <c r="B154" s="1"/>
      <c r="D154" s="1"/>
      <c r="E154" s="43"/>
      <c r="F154" s="19"/>
      <c r="G154" s="19"/>
      <c r="H154" s="15"/>
      <c r="I154" s="1"/>
      <c r="J154" s="1"/>
      <c r="K154" s="1"/>
      <c r="L154" s="1"/>
      <c r="M154" s="1"/>
      <c r="N154" s="1"/>
      <c r="O154" s="1"/>
      <c r="P154" s="1"/>
      <c r="Q154" s="16"/>
      <c r="S154" s="72"/>
    </row>
    <row r="155" spans="2:19" x14ac:dyDescent="0.2">
      <c r="B155" s="1"/>
      <c r="D155" s="1"/>
      <c r="E155" s="43"/>
      <c r="F155" s="19"/>
      <c r="G155" s="19"/>
      <c r="H155" s="15"/>
      <c r="I155" s="1"/>
      <c r="J155" s="1"/>
      <c r="K155" s="1"/>
      <c r="L155" s="1"/>
      <c r="M155" s="1"/>
      <c r="N155" s="1"/>
      <c r="O155" s="1"/>
      <c r="P155" s="1"/>
      <c r="Q155" s="16"/>
      <c r="S155" s="72"/>
    </row>
    <row r="156" spans="2:19" x14ac:dyDescent="0.2">
      <c r="B156" s="1"/>
      <c r="D156" s="1"/>
      <c r="E156" s="43"/>
      <c r="F156" s="19"/>
      <c r="G156" s="19"/>
      <c r="H156" s="15"/>
      <c r="I156" s="1"/>
      <c r="J156" s="1"/>
      <c r="K156" s="1"/>
      <c r="L156" s="1"/>
      <c r="M156" s="1"/>
      <c r="N156" s="1"/>
      <c r="O156" s="1"/>
      <c r="P156" s="1"/>
      <c r="Q156" s="16"/>
      <c r="S156" s="72"/>
    </row>
    <row r="157" spans="2:19" x14ac:dyDescent="0.2">
      <c r="B157" s="1"/>
      <c r="D157" s="1"/>
      <c r="E157" s="43"/>
      <c r="F157" s="19"/>
      <c r="G157" s="19"/>
      <c r="H157" s="15"/>
      <c r="I157" s="1"/>
      <c r="J157" s="1"/>
      <c r="K157" s="1"/>
      <c r="L157" s="1"/>
      <c r="M157" s="1"/>
      <c r="N157" s="1"/>
      <c r="O157" s="1"/>
      <c r="P157" s="1"/>
      <c r="Q157" s="16"/>
      <c r="S157" s="72"/>
    </row>
    <row r="158" spans="2:19" x14ac:dyDescent="0.2">
      <c r="B158" s="1"/>
      <c r="D158" s="1"/>
      <c r="E158" s="43"/>
      <c r="F158" s="19"/>
      <c r="G158" s="19"/>
      <c r="H158" s="15"/>
      <c r="I158" s="1"/>
      <c r="J158" s="1"/>
      <c r="K158" s="1"/>
      <c r="L158" s="1"/>
      <c r="M158" s="1"/>
      <c r="N158" s="1"/>
      <c r="O158" s="1"/>
      <c r="P158" s="1"/>
      <c r="Q158" s="16"/>
      <c r="S158" s="72"/>
    </row>
    <row r="159" spans="2:19" x14ac:dyDescent="0.2">
      <c r="B159" s="1"/>
      <c r="D159" s="1"/>
      <c r="E159" s="43"/>
      <c r="F159" s="19"/>
      <c r="G159" s="19"/>
      <c r="H159" s="15"/>
      <c r="I159" s="1"/>
      <c r="J159" s="1"/>
      <c r="K159" s="1"/>
      <c r="L159" s="1"/>
      <c r="M159" s="1"/>
      <c r="N159" s="1"/>
      <c r="O159" s="1"/>
      <c r="P159" s="1"/>
      <c r="Q159" s="16"/>
      <c r="S159" s="72"/>
    </row>
    <row r="160" spans="2:19" x14ac:dyDescent="0.2">
      <c r="B160" s="1"/>
      <c r="D160" s="1"/>
      <c r="E160" s="43"/>
      <c r="F160" s="19"/>
      <c r="G160" s="19"/>
      <c r="H160" s="15"/>
      <c r="I160" s="1"/>
      <c r="J160" s="1"/>
      <c r="K160" s="1"/>
      <c r="L160" s="1"/>
      <c r="M160" s="1"/>
      <c r="N160" s="1"/>
      <c r="O160" s="1"/>
      <c r="P160" s="1"/>
      <c r="Q160" s="16"/>
      <c r="S160" s="72"/>
    </row>
    <row r="161" spans="2:19" x14ac:dyDescent="0.2">
      <c r="B161" s="1"/>
      <c r="D161" s="1"/>
      <c r="E161" s="43"/>
      <c r="F161" s="19"/>
      <c r="G161" s="19"/>
      <c r="H161" s="15"/>
      <c r="I161" s="1"/>
      <c r="J161" s="1"/>
      <c r="K161" s="1"/>
      <c r="L161" s="1"/>
      <c r="M161" s="1"/>
      <c r="N161" s="1"/>
      <c r="O161" s="1"/>
      <c r="P161" s="1"/>
      <c r="Q161" s="16"/>
      <c r="S161" s="72"/>
    </row>
    <row r="162" spans="2:19" x14ac:dyDescent="0.2">
      <c r="B162" s="1"/>
      <c r="D162" s="1"/>
      <c r="E162" s="43"/>
      <c r="F162" s="19"/>
      <c r="G162" s="19"/>
      <c r="H162" s="15"/>
      <c r="I162" s="1"/>
      <c r="J162" s="1"/>
      <c r="K162" s="1"/>
      <c r="L162" s="1"/>
      <c r="M162" s="1"/>
      <c r="N162" s="1"/>
      <c r="O162" s="1"/>
      <c r="P162" s="1"/>
      <c r="Q162" s="16"/>
      <c r="S162" s="72"/>
    </row>
    <row r="163" spans="2:19" x14ac:dyDescent="0.2">
      <c r="B163" s="1"/>
      <c r="D163" s="1"/>
      <c r="E163" s="43"/>
      <c r="F163" s="19"/>
      <c r="G163" s="19"/>
      <c r="H163" s="15"/>
      <c r="I163" s="1"/>
      <c r="J163" s="1"/>
      <c r="K163" s="1"/>
      <c r="L163" s="1"/>
      <c r="M163" s="1"/>
      <c r="N163" s="1"/>
      <c r="O163" s="1"/>
      <c r="P163" s="1"/>
      <c r="Q163" s="16"/>
      <c r="S163" s="72"/>
    </row>
    <row r="164" spans="2:19" x14ac:dyDescent="0.2">
      <c r="B164" s="1"/>
      <c r="D164" s="1"/>
      <c r="E164" s="43"/>
      <c r="F164" s="19"/>
      <c r="G164" s="19"/>
      <c r="H164" s="15"/>
      <c r="I164" s="1"/>
      <c r="J164" s="1"/>
      <c r="K164" s="1"/>
      <c r="L164" s="1"/>
      <c r="M164" s="1"/>
      <c r="N164" s="1"/>
      <c r="O164" s="1"/>
      <c r="P164" s="1"/>
      <c r="Q164" s="16"/>
      <c r="S164" s="72"/>
    </row>
    <row r="165" spans="2:19" x14ac:dyDescent="0.2">
      <c r="B165" s="1"/>
      <c r="D165" s="1"/>
      <c r="E165" s="43"/>
      <c r="F165" s="19"/>
      <c r="G165" s="19"/>
      <c r="H165" s="15"/>
      <c r="I165" s="1"/>
      <c r="J165" s="1"/>
      <c r="K165" s="1"/>
      <c r="L165" s="1"/>
      <c r="M165" s="1"/>
      <c r="N165" s="1"/>
      <c r="O165" s="1"/>
      <c r="P165" s="1"/>
      <c r="Q165" s="16"/>
      <c r="S165" s="72"/>
    </row>
    <row r="166" spans="2:19" x14ac:dyDescent="0.2">
      <c r="B166" s="1"/>
      <c r="D166" s="1"/>
      <c r="E166" s="43"/>
      <c r="F166" s="19"/>
      <c r="G166" s="19"/>
      <c r="H166" s="15"/>
      <c r="I166" s="1"/>
      <c r="J166" s="1"/>
      <c r="K166" s="1"/>
      <c r="L166" s="1"/>
      <c r="M166" s="1"/>
      <c r="N166" s="1"/>
      <c r="O166" s="1"/>
      <c r="P166" s="1"/>
      <c r="Q166" s="16"/>
      <c r="S166" s="72"/>
    </row>
    <row r="167" spans="2:19" x14ac:dyDescent="0.2">
      <c r="B167" s="1"/>
      <c r="D167" s="1"/>
      <c r="E167" s="43"/>
      <c r="F167" s="19"/>
      <c r="G167" s="19"/>
      <c r="H167" s="15"/>
      <c r="I167" s="1"/>
      <c r="J167" s="1"/>
      <c r="K167" s="1"/>
      <c r="L167" s="1"/>
      <c r="M167" s="1"/>
      <c r="N167" s="1"/>
      <c r="O167" s="1"/>
      <c r="P167" s="1"/>
      <c r="Q167" s="16"/>
      <c r="S167" s="72"/>
    </row>
    <row r="168" spans="2:19" x14ac:dyDescent="0.2">
      <c r="B168" s="1"/>
      <c r="D168" s="1"/>
      <c r="E168" s="43"/>
      <c r="F168" s="19"/>
      <c r="G168" s="19"/>
      <c r="H168" s="15"/>
      <c r="I168" s="1"/>
      <c r="J168" s="1"/>
      <c r="K168" s="1"/>
      <c r="L168" s="1"/>
      <c r="M168" s="1"/>
      <c r="N168" s="1"/>
      <c r="O168" s="1"/>
      <c r="P168" s="1"/>
      <c r="Q168" s="16"/>
      <c r="S168" s="72"/>
    </row>
    <row r="169" spans="2:19" x14ac:dyDescent="0.2">
      <c r="B169" s="1"/>
      <c r="D169" s="1"/>
      <c r="E169" s="43"/>
      <c r="F169" s="19"/>
      <c r="G169" s="19"/>
      <c r="H169" s="15"/>
      <c r="I169" s="1"/>
      <c r="J169" s="1"/>
      <c r="K169" s="1"/>
      <c r="L169" s="1"/>
      <c r="M169" s="1"/>
      <c r="N169" s="1"/>
      <c r="O169" s="1"/>
      <c r="P169" s="1"/>
      <c r="Q169" s="16"/>
      <c r="S169" s="72"/>
    </row>
    <row r="170" spans="2:19" x14ac:dyDescent="0.2">
      <c r="B170" s="1"/>
      <c r="D170" s="1"/>
      <c r="E170" s="43"/>
      <c r="F170" s="19"/>
      <c r="G170" s="19"/>
      <c r="H170" s="15"/>
      <c r="I170" s="1"/>
      <c r="J170" s="1"/>
      <c r="K170" s="1"/>
      <c r="L170" s="1"/>
      <c r="M170" s="1"/>
      <c r="N170" s="1"/>
      <c r="O170" s="1"/>
      <c r="P170" s="1"/>
      <c r="Q170" s="16"/>
      <c r="S170" s="72"/>
    </row>
    <row r="171" spans="2:19" x14ac:dyDescent="0.2">
      <c r="B171" s="1"/>
      <c r="D171" s="1"/>
      <c r="E171" s="43"/>
      <c r="F171" s="19"/>
      <c r="G171" s="19"/>
      <c r="H171" s="15"/>
      <c r="I171" s="1"/>
      <c r="J171" s="1"/>
      <c r="K171" s="1"/>
      <c r="L171" s="1"/>
      <c r="M171" s="1"/>
      <c r="N171" s="1"/>
      <c r="O171" s="1"/>
      <c r="P171" s="1"/>
      <c r="Q171" s="16"/>
      <c r="S171" s="72"/>
    </row>
    <row r="172" spans="2:19" x14ac:dyDescent="0.2">
      <c r="B172" s="1"/>
      <c r="D172" s="1"/>
      <c r="E172" s="43"/>
      <c r="F172" s="19"/>
      <c r="G172" s="19"/>
      <c r="H172" s="15"/>
      <c r="I172" s="1"/>
      <c r="J172" s="1"/>
      <c r="K172" s="1"/>
      <c r="L172" s="1"/>
      <c r="M172" s="1"/>
      <c r="N172" s="1"/>
      <c r="O172" s="1"/>
      <c r="P172" s="1"/>
      <c r="Q172" s="16"/>
      <c r="S172" s="72"/>
    </row>
    <row r="173" spans="2:19" x14ac:dyDescent="0.2">
      <c r="B173" s="1"/>
      <c r="D173" s="1"/>
      <c r="E173" s="43"/>
      <c r="F173" s="19"/>
      <c r="G173" s="19"/>
      <c r="H173" s="15"/>
      <c r="I173" s="1"/>
      <c r="J173" s="1"/>
      <c r="K173" s="1"/>
      <c r="L173" s="1"/>
      <c r="M173" s="1"/>
      <c r="N173" s="1"/>
      <c r="O173" s="1"/>
      <c r="P173" s="1"/>
      <c r="Q173" s="16"/>
      <c r="S173" s="72"/>
    </row>
    <row r="174" spans="2:19" x14ac:dyDescent="0.2">
      <c r="B174" s="1"/>
      <c r="D174" s="1"/>
      <c r="E174" s="43"/>
      <c r="F174" s="19"/>
      <c r="G174" s="19"/>
      <c r="H174" s="15"/>
      <c r="I174" s="1"/>
      <c r="J174" s="1"/>
      <c r="K174" s="1"/>
      <c r="L174" s="1"/>
      <c r="M174" s="1"/>
      <c r="N174" s="1"/>
      <c r="O174" s="1"/>
      <c r="P174" s="1"/>
      <c r="Q174" s="16"/>
      <c r="S174" s="72"/>
    </row>
    <row r="175" spans="2:19" x14ac:dyDescent="0.2">
      <c r="B175" s="1"/>
      <c r="D175" s="1"/>
      <c r="E175" s="43"/>
      <c r="F175" s="19"/>
      <c r="G175" s="19"/>
      <c r="H175" s="15"/>
      <c r="I175" s="1"/>
      <c r="J175" s="1"/>
      <c r="K175" s="1"/>
      <c r="L175" s="1"/>
      <c r="M175" s="1"/>
      <c r="N175" s="1"/>
      <c r="O175" s="1"/>
      <c r="P175" s="1"/>
      <c r="Q175" s="16"/>
      <c r="S175" s="72"/>
    </row>
    <row r="176" spans="2:19" x14ac:dyDescent="0.2">
      <c r="B176" s="1"/>
      <c r="D176" s="1"/>
      <c r="E176" s="43"/>
      <c r="F176" s="19"/>
      <c r="G176" s="19"/>
      <c r="H176" s="15"/>
      <c r="I176" s="1"/>
      <c r="J176" s="1"/>
      <c r="K176" s="1"/>
      <c r="L176" s="1"/>
      <c r="M176" s="1"/>
      <c r="N176" s="1"/>
      <c r="O176" s="1"/>
      <c r="P176" s="1"/>
      <c r="Q176" s="16"/>
      <c r="S176" s="72"/>
    </row>
    <row r="177" spans="2:19" x14ac:dyDescent="0.2">
      <c r="B177" s="1"/>
      <c r="D177" s="1"/>
      <c r="E177" s="43"/>
      <c r="F177" s="19"/>
      <c r="G177" s="19"/>
      <c r="H177" s="15"/>
      <c r="I177" s="1"/>
      <c r="J177" s="1"/>
      <c r="K177" s="1"/>
      <c r="L177" s="1"/>
      <c r="M177" s="1"/>
      <c r="N177" s="1"/>
      <c r="O177" s="1"/>
      <c r="P177" s="1"/>
      <c r="Q177" s="16"/>
      <c r="S177" s="72"/>
    </row>
    <row r="178" spans="2:19" x14ac:dyDescent="0.2">
      <c r="B178" s="1"/>
      <c r="D178" s="1"/>
      <c r="E178" s="43"/>
      <c r="F178" s="19"/>
      <c r="G178" s="19"/>
      <c r="H178" s="15"/>
      <c r="I178" s="1"/>
      <c r="J178" s="1"/>
      <c r="K178" s="1"/>
      <c r="L178" s="1"/>
      <c r="M178" s="1"/>
      <c r="N178" s="1"/>
      <c r="O178" s="1"/>
      <c r="P178" s="1"/>
      <c r="Q178" s="16"/>
      <c r="S178" s="72"/>
    </row>
    <row r="179" spans="2:19" x14ac:dyDescent="0.2">
      <c r="B179" s="1"/>
      <c r="D179" s="1"/>
      <c r="E179" s="43"/>
      <c r="F179" s="19"/>
      <c r="G179" s="19"/>
      <c r="H179" s="15"/>
      <c r="I179" s="1"/>
      <c r="J179" s="1"/>
      <c r="K179" s="1"/>
      <c r="L179" s="1"/>
      <c r="M179" s="1"/>
      <c r="N179" s="1"/>
      <c r="O179" s="1"/>
      <c r="P179" s="1"/>
      <c r="Q179" s="16"/>
      <c r="S179" s="72"/>
    </row>
    <row r="180" spans="2:19" x14ac:dyDescent="0.2">
      <c r="B180" s="1"/>
      <c r="D180" s="1"/>
      <c r="E180" s="43"/>
      <c r="F180" s="19"/>
      <c r="G180" s="19"/>
      <c r="H180" s="15"/>
      <c r="I180" s="1"/>
      <c r="J180" s="1"/>
      <c r="K180" s="1"/>
      <c r="L180" s="1"/>
      <c r="M180" s="1"/>
      <c r="N180" s="1"/>
      <c r="O180" s="1"/>
      <c r="P180" s="1"/>
      <c r="Q180" s="16"/>
      <c r="S180" s="72"/>
    </row>
    <row r="181" spans="2:19" x14ac:dyDescent="0.2">
      <c r="B181" s="1"/>
      <c r="D181" s="1"/>
      <c r="E181" s="43"/>
      <c r="F181" s="19"/>
      <c r="G181" s="19"/>
      <c r="H181" s="15"/>
      <c r="I181" s="1"/>
      <c r="J181" s="1"/>
      <c r="K181" s="1"/>
      <c r="L181" s="1"/>
      <c r="M181" s="1"/>
      <c r="N181" s="1"/>
      <c r="O181" s="1"/>
      <c r="P181" s="1"/>
      <c r="Q181" s="16"/>
      <c r="S181" s="72"/>
    </row>
    <row r="182" spans="2:19" x14ac:dyDescent="0.2">
      <c r="B182" s="1"/>
      <c r="D182" s="1"/>
      <c r="E182" s="43"/>
      <c r="F182" s="19"/>
      <c r="G182" s="19"/>
      <c r="H182" s="15"/>
      <c r="I182" s="1"/>
      <c r="J182" s="1"/>
      <c r="K182" s="1"/>
      <c r="L182" s="1"/>
      <c r="M182" s="1"/>
      <c r="N182" s="1"/>
      <c r="O182" s="1"/>
      <c r="P182" s="1"/>
      <c r="Q182" s="16"/>
      <c r="S182" s="72"/>
    </row>
    <row r="183" spans="2:19" x14ac:dyDescent="0.2">
      <c r="B183" s="1"/>
      <c r="D183" s="1"/>
      <c r="E183" s="43"/>
      <c r="F183" s="19"/>
      <c r="G183" s="19"/>
      <c r="H183" s="15"/>
      <c r="I183" s="1"/>
      <c r="J183" s="1"/>
      <c r="K183" s="1"/>
      <c r="L183" s="1"/>
      <c r="M183" s="1"/>
      <c r="N183" s="1"/>
      <c r="O183" s="1"/>
      <c r="P183" s="1"/>
      <c r="Q183" s="16"/>
      <c r="S183" s="72"/>
    </row>
    <row r="184" spans="2:19" x14ac:dyDescent="0.2">
      <c r="B184" s="1"/>
      <c r="D184" s="1"/>
      <c r="E184" s="43"/>
      <c r="F184" s="19"/>
      <c r="G184" s="19"/>
      <c r="H184" s="15"/>
      <c r="I184" s="1"/>
      <c r="J184" s="1"/>
      <c r="K184" s="1"/>
      <c r="L184" s="1"/>
      <c r="M184" s="1"/>
      <c r="N184" s="1"/>
      <c r="O184" s="1"/>
      <c r="P184" s="1"/>
      <c r="Q184" s="16"/>
      <c r="S184" s="72"/>
    </row>
    <row r="185" spans="2:19" x14ac:dyDescent="0.2">
      <c r="B185" s="1"/>
      <c r="D185" s="1"/>
      <c r="E185" s="43"/>
      <c r="F185" s="19"/>
      <c r="G185" s="19"/>
      <c r="H185" s="15"/>
      <c r="I185" s="1"/>
      <c r="J185" s="1"/>
      <c r="K185" s="1"/>
      <c r="L185" s="1"/>
      <c r="M185" s="1"/>
      <c r="N185" s="1"/>
      <c r="O185" s="1"/>
      <c r="P185" s="1"/>
      <c r="Q185" s="16"/>
      <c r="S185" s="72"/>
    </row>
    <row r="186" spans="2:19" x14ac:dyDescent="0.2">
      <c r="B186" s="1"/>
      <c r="D186" s="1"/>
      <c r="E186" s="43"/>
      <c r="F186" s="19"/>
      <c r="G186" s="19"/>
      <c r="H186" s="15"/>
      <c r="I186" s="1"/>
      <c r="J186" s="1"/>
      <c r="K186" s="1"/>
      <c r="L186" s="1"/>
      <c r="M186" s="1"/>
      <c r="N186" s="1"/>
      <c r="O186" s="1"/>
      <c r="P186" s="1"/>
      <c r="Q186" s="16"/>
      <c r="S186" s="72"/>
    </row>
    <row r="187" spans="2:19" x14ac:dyDescent="0.2">
      <c r="B187" s="1"/>
      <c r="D187" s="1"/>
      <c r="E187" s="43"/>
      <c r="F187" s="19"/>
      <c r="G187" s="19"/>
      <c r="H187" s="15"/>
      <c r="I187" s="1"/>
      <c r="J187" s="1"/>
      <c r="K187" s="1"/>
      <c r="L187" s="1"/>
      <c r="M187" s="1"/>
      <c r="N187" s="1"/>
      <c r="O187" s="1"/>
      <c r="P187" s="1"/>
      <c r="Q187" s="16"/>
      <c r="S187" s="72"/>
    </row>
    <row r="188" spans="2:19" x14ac:dyDescent="0.2">
      <c r="B188" s="1"/>
      <c r="D188" s="1"/>
      <c r="E188" s="43"/>
      <c r="F188" s="19"/>
      <c r="G188" s="19"/>
      <c r="H188" s="15"/>
      <c r="I188" s="1"/>
      <c r="J188" s="1"/>
      <c r="K188" s="1"/>
      <c r="L188" s="1"/>
      <c r="M188" s="1"/>
      <c r="N188" s="1"/>
      <c r="O188" s="1"/>
      <c r="P188" s="1"/>
      <c r="Q188" s="16"/>
      <c r="S188" s="72"/>
    </row>
    <row r="189" spans="2:19" x14ac:dyDescent="0.2">
      <c r="B189" s="1"/>
      <c r="D189" s="1"/>
      <c r="E189" s="43"/>
      <c r="F189" s="19"/>
      <c r="G189" s="19"/>
      <c r="H189" s="15"/>
      <c r="I189" s="1"/>
      <c r="J189" s="1"/>
      <c r="K189" s="1"/>
      <c r="L189" s="1"/>
      <c r="M189" s="1"/>
      <c r="N189" s="1"/>
      <c r="O189" s="1"/>
      <c r="P189" s="1"/>
      <c r="Q189" s="16"/>
      <c r="S189" s="72"/>
    </row>
    <row r="190" spans="2:19" x14ac:dyDescent="0.2">
      <c r="B190" s="1"/>
      <c r="D190" s="1"/>
      <c r="E190" s="43"/>
      <c r="F190" s="19"/>
      <c r="G190" s="19"/>
      <c r="H190" s="15"/>
      <c r="I190" s="1"/>
      <c r="J190" s="1"/>
      <c r="K190" s="1"/>
      <c r="L190" s="1"/>
      <c r="M190" s="1"/>
      <c r="N190" s="1"/>
      <c r="O190" s="1"/>
      <c r="P190" s="1"/>
      <c r="Q190" s="16"/>
      <c r="S190" s="72"/>
    </row>
    <row r="191" spans="2:19" x14ac:dyDescent="0.2">
      <c r="B191" s="1"/>
      <c r="D191" s="1"/>
      <c r="E191" s="43"/>
      <c r="F191" s="19"/>
      <c r="G191" s="19"/>
      <c r="H191" s="15"/>
      <c r="I191" s="1"/>
      <c r="J191" s="1"/>
      <c r="K191" s="1"/>
      <c r="L191" s="1"/>
      <c r="M191" s="1"/>
      <c r="N191" s="1"/>
      <c r="O191" s="1"/>
      <c r="P191" s="1"/>
      <c r="Q191" s="16"/>
      <c r="S191" s="72"/>
    </row>
    <row r="192" spans="2:19" x14ac:dyDescent="0.2">
      <c r="B192" s="1"/>
      <c r="D192" s="1"/>
      <c r="E192" s="43"/>
      <c r="F192" s="19"/>
      <c r="G192" s="19"/>
      <c r="H192" s="15"/>
      <c r="I192" s="1"/>
      <c r="J192" s="1"/>
      <c r="K192" s="1"/>
      <c r="L192" s="1"/>
      <c r="M192" s="1"/>
      <c r="N192" s="1"/>
      <c r="O192" s="1"/>
      <c r="P192" s="1"/>
      <c r="Q192" s="16"/>
      <c r="S192" s="72"/>
    </row>
    <row r="193" spans="2:19" x14ac:dyDescent="0.2">
      <c r="B193" s="1"/>
      <c r="D193" s="1"/>
      <c r="E193" s="43"/>
      <c r="F193" s="19"/>
      <c r="G193" s="19"/>
      <c r="H193" s="15"/>
      <c r="I193" s="1"/>
      <c r="J193" s="1"/>
      <c r="K193" s="1"/>
      <c r="L193" s="1"/>
      <c r="M193" s="1"/>
      <c r="N193" s="1"/>
      <c r="O193" s="1"/>
      <c r="P193" s="1"/>
      <c r="Q193" s="16"/>
      <c r="S193" s="72"/>
    </row>
    <row r="194" spans="2:19" x14ac:dyDescent="0.2">
      <c r="B194" s="1"/>
      <c r="D194" s="1"/>
      <c r="E194" s="43"/>
      <c r="F194" s="19"/>
      <c r="G194" s="19"/>
      <c r="H194" s="15"/>
      <c r="I194" s="1"/>
      <c r="J194" s="1"/>
      <c r="K194" s="1"/>
      <c r="L194" s="1"/>
      <c r="M194" s="1"/>
      <c r="N194" s="1"/>
      <c r="O194" s="1"/>
      <c r="P194" s="1"/>
      <c r="Q194" s="16"/>
      <c r="S194" s="72"/>
    </row>
    <row r="195" spans="2:19" x14ac:dyDescent="0.2">
      <c r="B195" s="1"/>
      <c r="D195" s="1"/>
      <c r="E195" s="43"/>
      <c r="F195" s="19"/>
      <c r="G195" s="19"/>
      <c r="H195" s="15"/>
      <c r="I195" s="1"/>
      <c r="J195" s="1"/>
      <c r="K195" s="1"/>
      <c r="L195" s="1"/>
      <c r="M195" s="1"/>
      <c r="N195" s="1"/>
      <c r="O195" s="1"/>
      <c r="P195" s="1"/>
      <c r="Q195" s="16"/>
      <c r="S195" s="72"/>
    </row>
    <row r="196" spans="2:19" x14ac:dyDescent="0.2">
      <c r="B196" s="1"/>
      <c r="D196" s="1"/>
      <c r="E196" s="43"/>
      <c r="F196" s="19"/>
      <c r="G196" s="19"/>
      <c r="H196" s="15"/>
      <c r="I196" s="1"/>
      <c r="J196" s="1"/>
      <c r="K196" s="1"/>
      <c r="L196" s="1"/>
      <c r="M196" s="1"/>
      <c r="N196" s="1"/>
      <c r="O196" s="1"/>
      <c r="P196" s="1"/>
      <c r="Q196" s="16"/>
      <c r="S196" s="72"/>
    </row>
    <row r="197" spans="2:19" x14ac:dyDescent="0.2">
      <c r="B197" s="1"/>
      <c r="D197" s="1"/>
      <c r="E197" s="43"/>
      <c r="F197" s="19"/>
      <c r="G197" s="19"/>
      <c r="H197" s="15"/>
      <c r="I197" s="1"/>
      <c r="J197" s="1"/>
      <c r="K197" s="1"/>
      <c r="L197" s="1"/>
      <c r="M197" s="1"/>
      <c r="N197" s="1"/>
      <c r="O197" s="1"/>
      <c r="P197" s="1"/>
      <c r="Q197" s="16"/>
      <c r="S197" s="72"/>
    </row>
    <row r="198" spans="2:19" x14ac:dyDescent="0.2">
      <c r="B198" s="1"/>
      <c r="D198" s="1"/>
      <c r="E198" s="43"/>
      <c r="F198" s="19"/>
      <c r="G198" s="19"/>
      <c r="H198" s="15"/>
      <c r="I198" s="1"/>
      <c r="J198" s="1"/>
      <c r="K198" s="1"/>
      <c r="L198" s="1"/>
      <c r="M198" s="1"/>
      <c r="N198" s="1"/>
      <c r="O198" s="1"/>
      <c r="P198" s="1"/>
      <c r="Q198" s="16"/>
      <c r="S198" s="72"/>
    </row>
    <row r="199" spans="2:19" x14ac:dyDescent="0.2">
      <c r="B199" s="1"/>
      <c r="D199" s="1"/>
      <c r="E199" s="43"/>
      <c r="F199" s="19"/>
      <c r="G199" s="19"/>
      <c r="H199" s="15"/>
      <c r="I199" s="1"/>
      <c r="J199" s="1"/>
      <c r="K199" s="1"/>
      <c r="L199" s="1"/>
      <c r="M199" s="1"/>
      <c r="N199" s="1"/>
      <c r="O199" s="1"/>
      <c r="P199" s="1"/>
      <c r="Q199" s="16"/>
      <c r="S199" s="72"/>
    </row>
    <row r="200" spans="2:19" x14ac:dyDescent="0.2">
      <c r="B200" s="1"/>
      <c r="D200" s="1"/>
      <c r="E200" s="43"/>
      <c r="F200" s="19"/>
      <c r="G200" s="19"/>
      <c r="H200" s="15"/>
      <c r="I200" s="1"/>
      <c r="J200" s="1"/>
      <c r="K200" s="1"/>
      <c r="L200" s="1"/>
      <c r="M200" s="1"/>
      <c r="N200" s="1"/>
      <c r="O200" s="1"/>
      <c r="P200" s="1"/>
      <c r="Q200" s="16"/>
      <c r="S200" s="72"/>
    </row>
    <row r="201" spans="2:19" x14ac:dyDescent="0.2">
      <c r="B201" s="1"/>
      <c r="D201" s="1"/>
      <c r="E201" s="43"/>
      <c r="F201" s="19"/>
      <c r="G201" s="19"/>
      <c r="H201" s="15"/>
      <c r="I201" s="1"/>
      <c r="J201" s="1"/>
      <c r="K201" s="1"/>
      <c r="L201" s="1"/>
      <c r="M201" s="1"/>
      <c r="N201" s="1"/>
      <c r="O201" s="1"/>
      <c r="P201" s="1"/>
      <c r="Q201" s="16"/>
      <c r="S201" s="72"/>
    </row>
    <row r="202" spans="2:19" x14ac:dyDescent="0.2">
      <c r="B202" s="1"/>
      <c r="D202" s="1"/>
      <c r="E202" s="43"/>
      <c r="F202" s="19"/>
      <c r="G202" s="19"/>
      <c r="H202" s="15"/>
      <c r="I202" s="1"/>
      <c r="J202" s="1"/>
      <c r="K202" s="1"/>
      <c r="L202" s="1"/>
      <c r="M202" s="1"/>
      <c r="N202" s="1"/>
      <c r="O202" s="1"/>
      <c r="P202" s="1"/>
      <c r="Q202" s="16"/>
      <c r="S202" s="72"/>
    </row>
    <row r="203" spans="2:19" x14ac:dyDescent="0.2">
      <c r="B203" s="1"/>
      <c r="D203" s="1"/>
      <c r="E203" s="43"/>
      <c r="F203" s="19"/>
      <c r="G203" s="19"/>
      <c r="H203" s="15"/>
      <c r="I203" s="1"/>
      <c r="J203" s="1"/>
      <c r="K203" s="1"/>
      <c r="L203" s="1"/>
      <c r="M203" s="1"/>
      <c r="N203" s="1"/>
      <c r="O203" s="1"/>
      <c r="P203" s="1"/>
      <c r="Q203" s="16"/>
      <c r="S203" s="72"/>
    </row>
    <row r="204" spans="2:19" x14ac:dyDescent="0.2">
      <c r="B204" s="1"/>
      <c r="D204" s="1"/>
      <c r="E204" s="43"/>
      <c r="F204" s="19"/>
      <c r="G204" s="19"/>
      <c r="H204" s="15"/>
      <c r="I204" s="1"/>
      <c r="J204" s="1"/>
      <c r="K204" s="1"/>
      <c r="L204" s="1"/>
      <c r="M204" s="1"/>
      <c r="N204" s="1"/>
      <c r="O204" s="1"/>
      <c r="P204" s="1"/>
      <c r="Q204" s="16"/>
      <c r="S204" s="72"/>
    </row>
    <row r="205" spans="2:19" x14ac:dyDescent="0.2">
      <c r="B205" s="1"/>
      <c r="D205" s="1"/>
      <c r="E205" s="43"/>
      <c r="F205" s="19"/>
      <c r="G205" s="19"/>
      <c r="H205" s="15"/>
      <c r="I205" s="1"/>
      <c r="J205" s="1"/>
      <c r="K205" s="1"/>
      <c r="L205" s="1"/>
      <c r="M205" s="1"/>
      <c r="N205" s="1"/>
      <c r="O205" s="1"/>
      <c r="P205" s="1"/>
      <c r="Q205" s="16"/>
      <c r="S205" s="72"/>
    </row>
    <row r="206" spans="2:19" x14ac:dyDescent="0.2">
      <c r="B206" s="1"/>
      <c r="D206" s="1"/>
      <c r="E206" s="43"/>
      <c r="F206" s="19"/>
      <c r="G206" s="19"/>
      <c r="H206" s="15"/>
      <c r="I206" s="1"/>
      <c r="J206" s="1"/>
      <c r="K206" s="1"/>
      <c r="L206" s="1"/>
      <c r="M206" s="1"/>
      <c r="N206" s="1"/>
      <c r="O206" s="1"/>
      <c r="P206" s="1"/>
      <c r="Q206" s="16"/>
      <c r="S206" s="72"/>
    </row>
    <row r="207" spans="2:19" x14ac:dyDescent="0.2">
      <c r="B207" s="1"/>
      <c r="D207" s="1"/>
      <c r="E207" s="43"/>
      <c r="F207" s="19"/>
      <c r="G207" s="19"/>
      <c r="H207" s="15"/>
      <c r="I207" s="1"/>
      <c r="J207" s="1"/>
      <c r="K207" s="1"/>
      <c r="L207" s="1"/>
      <c r="M207" s="1"/>
      <c r="N207" s="1"/>
      <c r="O207" s="1"/>
      <c r="P207" s="1"/>
      <c r="Q207" s="16"/>
      <c r="S207" s="72"/>
    </row>
    <row r="208" spans="2:19" x14ac:dyDescent="0.2">
      <c r="B208" s="1"/>
      <c r="D208" s="1"/>
      <c r="E208" s="43"/>
      <c r="F208" s="19"/>
      <c r="G208" s="19"/>
      <c r="H208" s="15"/>
      <c r="I208" s="1"/>
      <c r="J208" s="1"/>
      <c r="K208" s="1"/>
      <c r="L208" s="1"/>
      <c r="M208" s="1"/>
      <c r="N208" s="1"/>
      <c r="O208" s="1"/>
      <c r="P208" s="1"/>
      <c r="Q208" s="16"/>
      <c r="S208" s="72"/>
    </row>
    <row r="209" spans="2:19" x14ac:dyDescent="0.2">
      <c r="B209" s="1"/>
      <c r="D209" s="1"/>
      <c r="E209" s="43"/>
      <c r="F209" s="19"/>
      <c r="G209" s="19"/>
      <c r="H209" s="15"/>
      <c r="I209" s="1"/>
      <c r="J209" s="1"/>
      <c r="K209" s="1"/>
      <c r="L209" s="1"/>
      <c r="M209" s="1"/>
      <c r="N209" s="1"/>
      <c r="O209" s="1"/>
      <c r="P209" s="1"/>
      <c r="Q209" s="16"/>
      <c r="S209" s="72"/>
    </row>
    <row r="210" spans="2:19" x14ac:dyDescent="0.2">
      <c r="B210" s="1"/>
      <c r="N210" s="67"/>
      <c r="O210" s="20"/>
      <c r="S210" s="72"/>
    </row>
    <row r="211" spans="2:19" x14ac:dyDescent="0.2">
      <c r="B211" s="1"/>
      <c r="N211" s="67"/>
      <c r="O211" s="20"/>
      <c r="S211" s="72"/>
    </row>
    <row r="212" spans="2:19" x14ac:dyDescent="0.2">
      <c r="B212" s="1"/>
      <c r="N212" s="67"/>
      <c r="O212" s="20"/>
      <c r="S212" s="72"/>
    </row>
    <row r="213" spans="2:19" x14ac:dyDescent="0.2">
      <c r="B213" s="1"/>
      <c r="N213" s="67"/>
      <c r="O213" s="20"/>
      <c r="S213" s="72"/>
    </row>
    <row r="214" spans="2:19" x14ac:dyDescent="0.2">
      <c r="B214" s="1"/>
      <c r="N214" s="67"/>
      <c r="O214" s="20"/>
      <c r="S214" s="72"/>
    </row>
    <row r="215" spans="2:19" x14ac:dyDescent="0.2">
      <c r="B215" s="1"/>
      <c r="N215" s="67"/>
      <c r="O215" s="20"/>
      <c r="S215" s="72"/>
    </row>
    <row r="216" spans="2:19" x14ac:dyDescent="0.2">
      <c r="B216" s="1"/>
      <c r="N216" s="67"/>
      <c r="O216" s="20"/>
      <c r="S216" s="72"/>
    </row>
    <row r="217" spans="2:19" x14ac:dyDescent="0.2">
      <c r="B217" s="1"/>
      <c r="N217" s="67"/>
      <c r="O217" s="20"/>
      <c r="S217" s="72"/>
    </row>
    <row r="218" spans="2:19" x14ac:dyDescent="0.2">
      <c r="B218" s="1"/>
      <c r="N218" s="67"/>
      <c r="O218" s="20"/>
      <c r="S218" s="72"/>
    </row>
    <row r="219" spans="2:19" x14ac:dyDescent="0.2">
      <c r="B219" s="1"/>
      <c r="N219" s="67"/>
      <c r="O219" s="20"/>
      <c r="S219" s="72"/>
    </row>
    <row r="220" spans="2:19" x14ac:dyDescent="0.2">
      <c r="B220" s="1"/>
      <c r="N220" s="67"/>
      <c r="O220" s="20"/>
      <c r="S220" s="72"/>
    </row>
    <row r="221" spans="2:19" x14ac:dyDescent="0.2">
      <c r="B221" s="1"/>
      <c r="N221" s="67"/>
      <c r="O221" s="20"/>
      <c r="S221" s="72"/>
    </row>
    <row r="222" spans="2:19" x14ac:dyDescent="0.2">
      <c r="B222" s="1"/>
      <c r="N222" s="67"/>
      <c r="O222" s="20"/>
      <c r="S222" s="72"/>
    </row>
    <row r="223" spans="2:19" x14ac:dyDescent="0.2">
      <c r="B223" s="1"/>
      <c r="N223" s="67"/>
      <c r="O223" s="20"/>
      <c r="S223" s="72"/>
    </row>
    <row r="224" spans="2:19" x14ac:dyDescent="0.2">
      <c r="B224" s="1"/>
      <c r="N224" s="67"/>
      <c r="O224" s="20"/>
      <c r="S224" s="72"/>
    </row>
    <row r="225" spans="2:19" x14ac:dyDescent="0.2">
      <c r="B225" s="1"/>
      <c r="N225" s="67"/>
      <c r="O225" s="20"/>
      <c r="S225" s="72"/>
    </row>
    <row r="226" spans="2:19" x14ac:dyDescent="0.2">
      <c r="B226" s="1"/>
      <c r="N226" s="67"/>
      <c r="O226" s="20"/>
      <c r="S226" s="72"/>
    </row>
    <row r="227" spans="2:19" x14ac:dyDescent="0.2">
      <c r="B227" s="1"/>
      <c r="N227" s="67"/>
      <c r="O227" s="20"/>
      <c r="S227" s="72"/>
    </row>
    <row r="228" spans="2:19" x14ac:dyDescent="0.2">
      <c r="B228" s="1"/>
      <c r="N228" s="67"/>
      <c r="O228" s="20"/>
      <c r="S228" s="72"/>
    </row>
    <row r="229" spans="2:19" x14ac:dyDescent="0.2">
      <c r="B229" s="1"/>
      <c r="N229" s="67"/>
      <c r="O229" s="20"/>
      <c r="S229" s="72"/>
    </row>
    <row r="230" spans="2:19" x14ac:dyDescent="0.2">
      <c r="B230" s="1"/>
      <c r="N230" s="67"/>
      <c r="O230" s="20"/>
      <c r="S230" s="72"/>
    </row>
    <row r="231" spans="2:19" x14ac:dyDescent="0.2">
      <c r="B231" s="1"/>
      <c r="N231" s="67"/>
      <c r="O231" s="20"/>
      <c r="S231" s="72"/>
    </row>
    <row r="232" spans="2:19" x14ac:dyDescent="0.2">
      <c r="B232" s="1"/>
      <c r="N232" s="67"/>
      <c r="O232" s="20"/>
      <c r="S232" s="72"/>
    </row>
    <row r="233" spans="2:19" x14ac:dyDescent="0.2">
      <c r="B233" s="1"/>
      <c r="N233" s="67"/>
      <c r="O233" s="20"/>
      <c r="S233" s="72"/>
    </row>
    <row r="234" spans="2:19" x14ac:dyDescent="0.2">
      <c r="B234" s="1"/>
      <c r="N234" s="67"/>
      <c r="O234" s="20"/>
      <c r="S234" s="72"/>
    </row>
    <row r="235" spans="2:19" x14ac:dyDescent="0.2">
      <c r="B235" s="1"/>
      <c r="N235" s="67"/>
      <c r="O235" s="20"/>
      <c r="S235" s="72"/>
    </row>
    <row r="236" spans="2:19" x14ac:dyDescent="0.2">
      <c r="B236" s="1"/>
      <c r="N236" s="67"/>
      <c r="O236" s="20"/>
      <c r="S236" s="72"/>
    </row>
    <row r="237" spans="2:19" x14ac:dyDescent="0.2">
      <c r="B237" s="1"/>
      <c r="N237" s="67"/>
      <c r="O237" s="20"/>
      <c r="S237" s="72"/>
    </row>
    <row r="238" spans="2:19" x14ac:dyDescent="0.2">
      <c r="B238" s="1"/>
      <c r="N238" s="67"/>
      <c r="O238" s="20"/>
      <c r="S238" s="72"/>
    </row>
    <row r="239" spans="2:19" x14ac:dyDescent="0.2">
      <c r="B239" s="1"/>
      <c r="N239" s="67"/>
      <c r="O239" s="20"/>
      <c r="S239" s="72"/>
    </row>
    <row r="240" spans="2:19" x14ac:dyDescent="0.2">
      <c r="B240" s="1"/>
      <c r="N240" s="67"/>
      <c r="O240" s="20"/>
      <c r="S240" s="72"/>
    </row>
    <row r="241" spans="2:19" x14ac:dyDescent="0.2">
      <c r="B241" s="1"/>
      <c r="N241" s="67"/>
      <c r="O241" s="20"/>
      <c r="S241" s="72"/>
    </row>
    <row r="242" spans="2:19" x14ac:dyDescent="0.2">
      <c r="B242" s="1"/>
      <c r="N242" s="67"/>
      <c r="O242" s="20"/>
      <c r="S242" s="72"/>
    </row>
    <row r="243" spans="2:19" x14ac:dyDescent="0.2">
      <c r="B243" s="1"/>
      <c r="N243" s="67"/>
      <c r="O243" s="20"/>
      <c r="S243" s="72"/>
    </row>
    <row r="244" spans="2:19" x14ac:dyDescent="0.2">
      <c r="B244" s="1"/>
      <c r="N244" s="67"/>
      <c r="O244" s="20"/>
      <c r="S244" s="72"/>
    </row>
    <row r="245" spans="2:19" x14ac:dyDescent="0.2">
      <c r="B245" s="1"/>
      <c r="N245" s="67"/>
      <c r="O245" s="20"/>
      <c r="S245" s="72"/>
    </row>
    <row r="246" spans="2:19" x14ac:dyDescent="0.2">
      <c r="B246" s="1"/>
      <c r="N246" s="67"/>
      <c r="O246" s="20"/>
      <c r="S246" s="72"/>
    </row>
    <row r="247" spans="2:19" x14ac:dyDescent="0.2">
      <c r="B247" s="1"/>
      <c r="N247" s="67"/>
      <c r="O247" s="20"/>
      <c r="S247" s="72"/>
    </row>
    <row r="248" spans="2:19" x14ac:dyDescent="0.2">
      <c r="B248" s="1"/>
      <c r="N248" s="67"/>
      <c r="O248" s="20"/>
      <c r="S248" s="72"/>
    </row>
    <row r="249" spans="2:19" x14ac:dyDescent="0.2">
      <c r="B249" s="1"/>
      <c r="N249" s="67"/>
      <c r="O249" s="20"/>
      <c r="S249" s="72"/>
    </row>
    <row r="250" spans="2:19" x14ac:dyDescent="0.2">
      <c r="B250" s="1"/>
      <c r="N250" s="67"/>
      <c r="O250" s="20"/>
      <c r="S250" s="72"/>
    </row>
    <row r="251" spans="2:19" x14ac:dyDescent="0.2">
      <c r="B251" s="1"/>
      <c r="N251" s="67"/>
      <c r="O251" s="20"/>
      <c r="S251" s="72"/>
    </row>
    <row r="252" spans="2:19" x14ac:dyDescent="0.2">
      <c r="B252" s="1"/>
      <c r="N252" s="67"/>
      <c r="O252" s="20"/>
      <c r="S252" s="72"/>
    </row>
    <row r="253" spans="2:19" x14ac:dyDescent="0.2">
      <c r="B253" s="1"/>
      <c r="N253" s="67"/>
      <c r="O253" s="20"/>
      <c r="S253" s="72"/>
    </row>
    <row r="254" spans="2:19" x14ac:dyDescent="0.2">
      <c r="B254" s="1"/>
      <c r="N254" s="67"/>
      <c r="O254" s="20"/>
      <c r="S254" s="72"/>
    </row>
    <row r="255" spans="2:19" x14ac:dyDescent="0.2">
      <c r="B255" s="1"/>
      <c r="N255" s="67"/>
      <c r="O255" s="20"/>
      <c r="S255" s="72"/>
    </row>
    <row r="256" spans="2:19" x14ac:dyDescent="0.2">
      <c r="B256" s="1"/>
      <c r="N256" s="67"/>
      <c r="O256" s="20"/>
      <c r="S256" s="72"/>
    </row>
    <row r="257" spans="2:19" x14ac:dyDescent="0.2">
      <c r="B257" s="1"/>
      <c r="N257" s="67"/>
      <c r="O257" s="20"/>
      <c r="S257" s="72"/>
    </row>
    <row r="258" spans="2:19" x14ac:dyDescent="0.2">
      <c r="B258" s="1"/>
      <c r="N258" s="67"/>
      <c r="O258" s="20"/>
      <c r="S258" s="72"/>
    </row>
    <row r="259" spans="2:19" x14ac:dyDescent="0.2">
      <c r="B259" s="1"/>
      <c r="N259" s="67"/>
      <c r="O259" s="20"/>
      <c r="S259" s="72"/>
    </row>
    <row r="260" spans="2:19" x14ac:dyDescent="0.2">
      <c r="B260" s="1"/>
      <c r="N260" s="67"/>
      <c r="O260" s="20"/>
      <c r="S260" s="72"/>
    </row>
    <row r="261" spans="2:19" x14ac:dyDescent="0.2">
      <c r="B261" s="1"/>
      <c r="N261" s="67"/>
      <c r="O261" s="20"/>
      <c r="S261" s="72"/>
    </row>
    <row r="262" spans="2:19" x14ac:dyDescent="0.2">
      <c r="B262" s="1"/>
      <c r="N262" s="67"/>
      <c r="O262" s="20"/>
      <c r="S262" s="72"/>
    </row>
    <row r="263" spans="2:19" x14ac:dyDescent="0.2">
      <c r="B263" s="1"/>
      <c r="N263" s="67"/>
      <c r="O263" s="20"/>
      <c r="S263" s="72"/>
    </row>
    <row r="264" spans="2:19" x14ac:dyDescent="0.2">
      <c r="B264" s="1"/>
      <c r="N264" s="67"/>
      <c r="O264" s="20"/>
      <c r="S264" s="72"/>
    </row>
    <row r="265" spans="2:19" x14ac:dyDescent="0.2">
      <c r="B265" s="1"/>
      <c r="N265" s="67"/>
      <c r="O265" s="20"/>
      <c r="S265" s="72"/>
    </row>
    <row r="266" spans="2:19" x14ac:dyDescent="0.2">
      <c r="B266" s="1"/>
      <c r="N266" s="67"/>
      <c r="O266" s="20"/>
      <c r="S266" s="72"/>
    </row>
    <row r="267" spans="2:19" x14ac:dyDescent="0.2">
      <c r="B267" s="1"/>
      <c r="N267" s="67"/>
      <c r="O267" s="20"/>
      <c r="S267" s="72"/>
    </row>
    <row r="268" spans="2:19" x14ac:dyDescent="0.2">
      <c r="B268" s="1"/>
      <c r="N268" s="67"/>
      <c r="O268" s="20"/>
      <c r="S268" s="72"/>
    </row>
    <row r="269" spans="2:19" x14ac:dyDescent="0.2">
      <c r="B269" s="1"/>
      <c r="N269" s="67"/>
      <c r="O269" s="20"/>
      <c r="S269" s="72"/>
    </row>
    <row r="270" spans="2:19" x14ac:dyDescent="0.2">
      <c r="B270" s="1"/>
      <c r="N270" s="67"/>
      <c r="O270" s="20"/>
      <c r="S270" s="72"/>
    </row>
    <row r="271" spans="2:19" x14ac:dyDescent="0.2">
      <c r="B271" s="1"/>
      <c r="N271" s="67"/>
      <c r="O271" s="20"/>
      <c r="S271" s="72"/>
    </row>
    <row r="272" spans="2:19" x14ac:dyDescent="0.2">
      <c r="B272" s="1"/>
      <c r="N272" s="67"/>
      <c r="O272" s="20"/>
      <c r="S272" s="72"/>
    </row>
    <row r="273" spans="2:19" x14ac:dyDescent="0.2">
      <c r="B273" s="1"/>
      <c r="N273" s="67"/>
      <c r="O273" s="20"/>
      <c r="S273" s="72"/>
    </row>
    <row r="274" spans="2:19" x14ac:dyDescent="0.2">
      <c r="B274" s="1"/>
      <c r="N274" s="67"/>
      <c r="O274" s="20"/>
      <c r="S274" s="72"/>
    </row>
    <row r="275" spans="2:19" x14ac:dyDescent="0.2">
      <c r="B275" s="1"/>
      <c r="N275" s="67"/>
      <c r="O275" s="20"/>
      <c r="S275" s="72"/>
    </row>
    <row r="276" spans="2:19" x14ac:dyDescent="0.2">
      <c r="B276" s="1"/>
      <c r="N276" s="67"/>
      <c r="O276" s="20"/>
      <c r="S276" s="72"/>
    </row>
    <row r="277" spans="2:19" x14ac:dyDescent="0.2">
      <c r="B277" s="1"/>
      <c r="N277" s="67"/>
      <c r="O277" s="20"/>
      <c r="S277" s="72"/>
    </row>
    <row r="278" spans="2:19" x14ac:dyDescent="0.2">
      <c r="B278" s="1"/>
      <c r="N278" s="67"/>
      <c r="O278" s="20"/>
      <c r="S278" s="72"/>
    </row>
    <row r="279" spans="2:19" x14ac:dyDescent="0.2">
      <c r="B279" s="1"/>
      <c r="N279" s="67"/>
      <c r="O279" s="20"/>
      <c r="S279" s="72"/>
    </row>
    <row r="280" spans="2:19" x14ac:dyDescent="0.2">
      <c r="B280" s="1"/>
      <c r="N280" s="67"/>
      <c r="O280" s="20"/>
      <c r="S280" s="72"/>
    </row>
    <row r="281" spans="2:19" x14ac:dyDescent="0.2">
      <c r="B281" s="1"/>
      <c r="N281" s="67"/>
      <c r="O281" s="20"/>
      <c r="S281" s="72"/>
    </row>
    <row r="282" spans="2:19" x14ac:dyDescent="0.2">
      <c r="B282" s="1"/>
      <c r="N282" s="67"/>
      <c r="O282" s="20"/>
      <c r="S282" s="72"/>
    </row>
    <row r="283" spans="2:19" x14ac:dyDescent="0.2">
      <c r="B283" s="1"/>
      <c r="N283" s="67"/>
      <c r="O283" s="20"/>
      <c r="S283" s="72"/>
    </row>
    <row r="284" spans="2:19" x14ac:dyDescent="0.2">
      <c r="B284" s="1"/>
      <c r="N284" s="67"/>
      <c r="O284" s="20"/>
      <c r="S284" s="72"/>
    </row>
    <row r="285" spans="2:19" x14ac:dyDescent="0.2">
      <c r="B285" s="1"/>
      <c r="N285" s="67"/>
      <c r="O285" s="20"/>
      <c r="S285" s="72"/>
    </row>
    <row r="286" spans="2:19" x14ac:dyDescent="0.2">
      <c r="B286" s="1"/>
      <c r="N286" s="67"/>
      <c r="O286" s="20"/>
      <c r="S286" s="72"/>
    </row>
    <row r="287" spans="2:19" x14ac:dyDescent="0.2">
      <c r="B287" s="1"/>
      <c r="N287" s="67"/>
      <c r="O287" s="20"/>
      <c r="S287" s="72"/>
    </row>
    <row r="288" spans="2:19" x14ac:dyDescent="0.2">
      <c r="B288" s="1"/>
      <c r="N288" s="67"/>
      <c r="O288" s="20"/>
      <c r="S288" s="72"/>
    </row>
    <row r="289" spans="2:19" x14ac:dyDescent="0.2">
      <c r="B289" s="1"/>
      <c r="N289" s="67"/>
      <c r="O289" s="20"/>
      <c r="S289" s="72"/>
    </row>
    <row r="290" spans="2:19" x14ac:dyDescent="0.2">
      <c r="B290" s="1"/>
      <c r="N290" s="67"/>
      <c r="O290" s="20"/>
      <c r="S290" s="72"/>
    </row>
    <row r="291" spans="2:19" x14ac:dyDescent="0.2">
      <c r="B291" s="1"/>
      <c r="N291" s="67"/>
      <c r="O291" s="20"/>
      <c r="S291" s="72"/>
    </row>
    <row r="292" spans="2:19" x14ac:dyDescent="0.2">
      <c r="B292" s="1"/>
      <c r="N292" s="67"/>
      <c r="O292" s="20"/>
      <c r="S292" s="72"/>
    </row>
    <row r="293" spans="2:19" x14ac:dyDescent="0.2">
      <c r="B293" s="1"/>
      <c r="N293" s="67"/>
      <c r="O293" s="20"/>
      <c r="S293" s="72"/>
    </row>
    <row r="294" spans="2:19" x14ac:dyDescent="0.2">
      <c r="B294" s="1"/>
      <c r="N294" s="67"/>
      <c r="O294" s="20"/>
      <c r="S294" s="72"/>
    </row>
    <row r="295" spans="2:19" x14ac:dyDescent="0.2">
      <c r="B295" s="1"/>
      <c r="N295" s="67"/>
      <c r="O295" s="20"/>
      <c r="S295" s="72"/>
    </row>
    <row r="296" spans="2:19" x14ac:dyDescent="0.2">
      <c r="B296" s="1"/>
      <c r="N296" s="67"/>
      <c r="O296" s="20"/>
      <c r="S296" s="72"/>
    </row>
    <row r="297" spans="2:19" x14ac:dyDescent="0.2">
      <c r="B297" s="1"/>
      <c r="N297" s="67"/>
      <c r="O297" s="20"/>
      <c r="S297" s="72"/>
    </row>
    <row r="298" spans="2:19" x14ac:dyDescent="0.2">
      <c r="B298" s="1"/>
      <c r="N298" s="67"/>
      <c r="O298" s="20"/>
      <c r="S298" s="72"/>
    </row>
    <row r="299" spans="2:19" x14ac:dyDescent="0.2">
      <c r="B299" s="1"/>
      <c r="N299" s="67"/>
      <c r="O299" s="20"/>
      <c r="S299" s="72"/>
    </row>
    <row r="300" spans="2:19" x14ac:dyDescent="0.2">
      <c r="B300" s="1"/>
      <c r="N300" s="67"/>
      <c r="O300" s="20"/>
      <c r="S300" s="72"/>
    </row>
    <row r="301" spans="2:19" x14ac:dyDescent="0.2">
      <c r="B301" s="1"/>
      <c r="N301" s="67"/>
      <c r="O301" s="20"/>
      <c r="S301" s="72"/>
    </row>
    <row r="302" spans="2:19" x14ac:dyDescent="0.2">
      <c r="B302" s="1"/>
      <c r="N302" s="67"/>
      <c r="O302" s="20"/>
      <c r="S302" s="72"/>
    </row>
    <row r="303" spans="2:19" x14ac:dyDescent="0.2">
      <c r="B303" s="1"/>
      <c r="N303" s="67"/>
      <c r="O303" s="20"/>
      <c r="S303" s="72"/>
    </row>
    <row r="304" spans="2:19" x14ac:dyDescent="0.2">
      <c r="B304" s="1"/>
      <c r="N304" s="67"/>
      <c r="O304" s="20"/>
      <c r="S304" s="72"/>
    </row>
    <row r="305" spans="2:19" x14ac:dyDescent="0.2">
      <c r="B305" s="1"/>
      <c r="N305" s="67"/>
      <c r="O305" s="20"/>
      <c r="S305" s="72"/>
    </row>
    <row r="306" spans="2:19" x14ac:dyDescent="0.2">
      <c r="B306" s="1"/>
      <c r="N306" s="67"/>
      <c r="O306" s="20"/>
      <c r="S306" s="72"/>
    </row>
    <row r="307" spans="2:19" x14ac:dyDescent="0.2">
      <c r="B307" s="1"/>
      <c r="N307" s="67"/>
      <c r="O307" s="20"/>
      <c r="S307" s="72"/>
    </row>
    <row r="308" spans="2:19" x14ac:dyDescent="0.2">
      <c r="B308" s="1"/>
      <c r="N308" s="67"/>
      <c r="O308" s="20"/>
      <c r="S308" s="72"/>
    </row>
    <row r="309" spans="2:19" x14ac:dyDescent="0.2">
      <c r="B309" s="1"/>
      <c r="N309" s="67"/>
      <c r="O309" s="20"/>
      <c r="S309" s="72"/>
    </row>
    <row r="310" spans="2:19" x14ac:dyDescent="0.2">
      <c r="B310" s="1"/>
      <c r="N310" s="67"/>
      <c r="O310" s="20"/>
      <c r="S310" s="72"/>
    </row>
    <row r="311" spans="2:19" x14ac:dyDescent="0.2">
      <c r="B311" s="1"/>
      <c r="N311" s="67"/>
      <c r="O311" s="20"/>
      <c r="S311" s="72"/>
    </row>
    <row r="312" spans="2:19" x14ac:dyDescent="0.2">
      <c r="B312" s="1"/>
      <c r="N312" s="67"/>
      <c r="O312" s="20"/>
      <c r="S312" s="72"/>
    </row>
    <row r="313" spans="2:19" x14ac:dyDescent="0.2">
      <c r="B313" s="1"/>
      <c r="N313" s="67"/>
      <c r="O313" s="20"/>
      <c r="S313" s="72"/>
    </row>
    <row r="314" spans="2:19" x14ac:dyDescent="0.2">
      <c r="B314" s="1"/>
      <c r="N314" s="67"/>
      <c r="O314" s="20"/>
      <c r="S314" s="72"/>
    </row>
    <row r="315" spans="2:19" x14ac:dyDescent="0.2">
      <c r="B315" s="1"/>
      <c r="N315" s="67"/>
      <c r="O315" s="20"/>
      <c r="S315" s="72"/>
    </row>
    <row r="316" spans="2:19" x14ac:dyDescent="0.2">
      <c r="B316" s="1"/>
      <c r="N316" s="67"/>
      <c r="O316" s="20"/>
      <c r="S316" s="72"/>
    </row>
    <row r="317" spans="2:19" x14ac:dyDescent="0.2">
      <c r="B317" s="1"/>
      <c r="N317" s="67"/>
      <c r="O317" s="20"/>
      <c r="S317" s="72"/>
    </row>
    <row r="318" spans="2:19" x14ac:dyDescent="0.2">
      <c r="B318" s="1"/>
      <c r="N318" s="67"/>
      <c r="O318" s="20"/>
      <c r="S318" s="72"/>
    </row>
    <row r="319" spans="2:19" x14ac:dyDescent="0.2">
      <c r="B319" s="1"/>
      <c r="N319" s="67"/>
      <c r="O319" s="20"/>
      <c r="S319" s="72"/>
    </row>
    <row r="320" spans="2:19" x14ac:dyDescent="0.2">
      <c r="B320" s="1"/>
      <c r="N320" s="67"/>
      <c r="O320" s="20"/>
      <c r="S320" s="72"/>
    </row>
    <row r="321" spans="2:19" x14ac:dyDescent="0.2">
      <c r="B321" s="1"/>
      <c r="N321" s="67"/>
      <c r="O321" s="20"/>
      <c r="S321" s="72"/>
    </row>
    <row r="322" spans="2:19" x14ac:dyDescent="0.2">
      <c r="B322" s="1"/>
      <c r="N322" s="67"/>
      <c r="O322" s="20"/>
      <c r="S322" s="72"/>
    </row>
    <row r="323" spans="2:19" x14ac:dyDescent="0.2">
      <c r="B323" s="1"/>
      <c r="N323" s="67"/>
      <c r="O323" s="20"/>
      <c r="S323" s="72"/>
    </row>
    <row r="324" spans="2:19" x14ac:dyDescent="0.2">
      <c r="B324" s="1"/>
      <c r="N324" s="67"/>
      <c r="O324" s="20"/>
      <c r="S324" s="72"/>
    </row>
    <row r="325" spans="2:19" x14ac:dyDescent="0.2">
      <c r="B325" s="1"/>
      <c r="N325" s="67"/>
      <c r="O325" s="20"/>
      <c r="S325" s="72"/>
    </row>
    <row r="326" spans="2:19" x14ac:dyDescent="0.2">
      <c r="B326" s="1"/>
      <c r="N326" s="67"/>
      <c r="O326" s="20"/>
      <c r="S326" s="72"/>
    </row>
    <row r="327" spans="2:19" x14ac:dyDescent="0.2">
      <c r="B327" s="1"/>
      <c r="N327" s="67"/>
      <c r="O327" s="20"/>
      <c r="S327" s="72"/>
    </row>
    <row r="328" spans="2:19" x14ac:dyDescent="0.2">
      <c r="B328" s="1"/>
      <c r="N328" s="67"/>
      <c r="O328" s="20"/>
      <c r="S328" s="72"/>
    </row>
    <row r="329" spans="2:19" x14ac:dyDescent="0.2">
      <c r="B329" s="1"/>
      <c r="N329" s="67"/>
      <c r="O329" s="20"/>
      <c r="S329" s="72"/>
    </row>
    <row r="330" spans="2:19" x14ac:dyDescent="0.2">
      <c r="B330" s="1"/>
      <c r="N330" s="67"/>
      <c r="O330" s="20"/>
      <c r="S330" s="72"/>
    </row>
    <row r="331" spans="2:19" x14ac:dyDescent="0.2">
      <c r="B331" s="1"/>
      <c r="N331" s="67"/>
      <c r="O331" s="20"/>
      <c r="S331" s="72"/>
    </row>
    <row r="332" spans="2:19" x14ac:dyDescent="0.2">
      <c r="B332" s="1"/>
      <c r="N332" s="67"/>
      <c r="O332" s="20"/>
      <c r="S332" s="72"/>
    </row>
    <row r="333" spans="2:19" x14ac:dyDescent="0.2">
      <c r="B333" s="1"/>
      <c r="N333" s="67"/>
      <c r="O333" s="20"/>
      <c r="S333" s="72"/>
    </row>
    <row r="334" spans="2:19" x14ac:dyDescent="0.2">
      <c r="B334" s="1"/>
      <c r="N334" s="67"/>
      <c r="O334" s="20"/>
      <c r="S334" s="72"/>
    </row>
    <row r="335" spans="2:19" x14ac:dyDescent="0.2">
      <c r="B335" s="1"/>
      <c r="N335" s="67"/>
      <c r="O335" s="20"/>
      <c r="S335" s="72"/>
    </row>
    <row r="336" spans="2:19" x14ac:dyDescent="0.2">
      <c r="B336" s="1"/>
      <c r="N336" s="67"/>
      <c r="O336" s="20"/>
      <c r="S336" s="72"/>
    </row>
    <row r="337" spans="2:19" x14ac:dyDescent="0.2">
      <c r="B337" s="1"/>
      <c r="N337" s="67"/>
      <c r="O337" s="20"/>
      <c r="S337" s="72"/>
    </row>
    <row r="338" spans="2:19" x14ac:dyDescent="0.2">
      <c r="B338" s="1"/>
      <c r="N338" s="67"/>
      <c r="O338" s="20"/>
      <c r="S338" s="72"/>
    </row>
    <row r="339" spans="2:19" x14ac:dyDescent="0.2">
      <c r="B339" s="1"/>
      <c r="N339" s="67"/>
      <c r="O339" s="20"/>
      <c r="S339" s="72"/>
    </row>
    <row r="340" spans="2:19" x14ac:dyDescent="0.2">
      <c r="B340" s="1"/>
      <c r="N340" s="67"/>
      <c r="O340" s="20"/>
      <c r="S340" s="72"/>
    </row>
    <row r="341" spans="2:19" x14ac:dyDescent="0.2">
      <c r="B341" s="1"/>
      <c r="N341" s="67"/>
      <c r="O341" s="20"/>
      <c r="S341" s="72"/>
    </row>
    <row r="342" spans="2:19" x14ac:dyDescent="0.2">
      <c r="B342" s="1"/>
      <c r="N342" s="67"/>
      <c r="O342" s="20"/>
      <c r="S342" s="72"/>
    </row>
    <row r="343" spans="2:19" x14ac:dyDescent="0.2">
      <c r="B343" s="1"/>
      <c r="N343" s="67"/>
      <c r="O343" s="20"/>
      <c r="S343" s="72"/>
    </row>
    <row r="344" spans="2:19" x14ac:dyDescent="0.2">
      <c r="B344" s="1"/>
      <c r="N344" s="67"/>
      <c r="O344" s="20"/>
      <c r="S344" s="72"/>
    </row>
    <row r="345" spans="2:19" x14ac:dyDescent="0.2">
      <c r="B345" s="1"/>
      <c r="N345" s="67"/>
      <c r="O345" s="20"/>
      <c r="S345" s="72"/>
    </row>
    <row r="346" spans="2:19" x14ac:dyDescent="0.2">
      <c r="B346" s="1"/>
      <c r="N346" s="67"/>
      <c r="O346" s="20"/>
      <c r="S346" s="72"/>
    </row>
    <row r="347" spans="2:19" x14ac:dyDescent="0.2">
      <c r="B347" s="1"/>
      <c r="N347" s="67"/>
      <c r="O347" s="20"/>
      <c r="S347" s="72"/>
    </row>
    <row r="348" spans="2:19" x14ac:dyDescent="0.2">
      <c r="B348" s="1"/>
      <c r="N348" s="67"/>
      <c r="O348" s="20"/>
      <c r="S348" s="72"/>
    </row>
    <row r="349" spans="2:19" x14ac:dyDescent="0.2">
      <c r="B349" s="1"/>
      <c r="N349" s="67"/>
      <c r="O349" s="20"/>
      <c r="S349" s="72"/>
    </row>
    <row r="350" spans="2:19" x14ac:dyDescent="0.2">
      <c r="B350" s="1"/>
      <c r="N350" s="67"/>
      <c r="O350" s="20"/>
      <c r="S350" s="72"/>
    </row>
    <row r="351" spans="2:19" x14ac:dyDescent="0.2">
      <c r="B351" s="1"/>
      <c r="N351" s="67"/>
      <c r="O351" s="20"/>
      <c r="S351" s="72"/>
    </row>
    <row r="352" spans="2:19" x14ac:dyDescent="0.2">
      <c r="B352" s="1"/>
      <c r="N352" s="67"/>
      <c r="O352" s="20"/>
      <c r="S352" s="72"/>
    </row>
    <row r="353" spans="2:19" x14ac:dyDescent="0.2">
      <c r="B353" s="1"/>
      <c r="N353" s="67"/>
      <c r="O353" s="20"/>
      <c r="S353" s="72"/>
    </row>
    <row r="354" spans="2:19" x14ac:dyDescent="0.2">
      <c r="B354" s="1"/>
      <c r="N354" s="67"/>
      <c r="O354" s="20"/>
      <c r="S354" s="72"/>
    </row>
    <row r="355" spans="2:19" x14ac:dyDescent="0.2">
      <c r="B355" s="1"/>
      <c r="N355" s="67"/>
      <c r="O355" s="20"/>
      <c r="S355" s="72"/>
    </row>
    <row r="356" spans="2:19" x14ac:dyDescent="0.2">
      <c r="B356" s="1"/>
      <c r="N356" s="67"/>
      <c r="O356" s="20"/>
      <c r="S356" s="72"/>
    </row>
    <row r="357" spans="2:19" x14ac:dyDescent="0.2">
      <c r="B357" s="1"/>
      <c r="N357" s="67"/>
      <c r="O357" s="20"/>
      <c r="S357" s="72"/>
    </row>
    <row r="358" spans="2:19" x14ac:dyDescent="0.2">
      <c r="B358" s="1"/>
      <c r="N358" s="67"/>
      <c r="O358" s="20"/>
      <c r="S358" s="72"/>
    </row>
    <row r="359" spans="2:19" x14ac:dyDescent="0.2">
      <c r="B359" s="1"/>
      <c r="N359" s="67"/>
      <c r="O359" s="20"/>
      <c r="S359" s="72"/>
    </row>
    <row r="360" spans="2:19" x14ac:dyDescent="0.2">
      <c r="B360" s="1"/>
      <c r="N360" s="67"/>
      <c r="O360" s="20"/>
      <c r="S360" s="72"/>
    </row>
    <row r="361" spans="2:19" x14ac:dyDescent="0.2">
      <c r="B361" s="1"/>
      <c r="N361" s="67"/>
      <c r="O361" s="20"/>
      <c r="S361" s="72"/>
    </row>
    <row r="362" spans="2:19" x14ac:dyDescent="0.2">
      <c r="B362" s="1"/>
      <c r="N362" s="67"/>
      <c r="O362" s="20"/>
      <c r="S362" s="72"/>
    </row>
    <row r="363" spans="2:19" x14ac:dyDescent="0.2">
      <c r="B363" s="1"/>
      <c r="N363" s="67"/>
      <c r="O363" s="20"/>
      <c r="S363" s="72"/>
    </row>
    <row r="364" spans="2:19" x14ac:dyDescent="0.2">
      <c r="B364" s="1"/>
      <c r="N364" s="67"/>
      <c r="O364" s="20"/>
      <c r="S364" s="72"/>
    </row>
    <row r="365" spans="2:19" x14ac:dyDescent="0.2">
      <c r="B365" s="1"/>
      <c r="N365" s="67"/>
      <c r="O365" s="20"/>
      <c r="S365" s="72"/>
    </row>
    <row r="366" spans="2:19" x14ac:dyDescent="0.2">
      <c r="B366" s="1"/>
      <c r="N366" s="67"/>
      <c r="O366" s="20"/>
      <c r="S366" s="72"/>
    </row>
    <row r="367" spans="2:19" x14ac:dyDescent="0.2">
      <c r="B367" s="1"/>
      <c r="N367" s="67"/>
      <c r="O367" s="20"/>
      <c r="S367" s="72"/>
    </row>
    <row r="368" spans="2:19" x14ac:dyDescent="0.2">
      <c r="B368" s="1"/>
      <c r="N368" s="67"/>
      <c r="O368" s="20"/>
      <c r="S368" s="72"/>
    </row>
    <row r="369" spans="2:19" x14ac:dyDescent="0.2">
      <c r="B369" s="1"/>
      <c r="N369" s="67"/>
      <c r="O369" s="20"/>
      <c r="S369" s="72"/>
    </row>
    <row r="370" spans="2:19" x14ac:dyDescent="0.2">
      <c r="B370" s="1"/>
      <c r="N370" s="67"/>
      <c r="O370" s="20"/>
      <c r="S370" s="72"/>
    </row>
    <row r="371" spans="2:19" x14ac:dyDescent="0.2">
      <c r="B371" s="1"/>
      <c r="N371" s="67"/>
      <c r="O371" s="20"/>
      <c r="S371" s="72"/>
    </row>
    <row r="372" spans="2:19" x14ac:dyDescent="0.2">
      <c r="B372" s="1"/>
      <c r="N372" s="67"/>
      <c r="O372" s="20"/>
      <c r="S372" s="72"/>
    </row>
    <row r="373" spans="2:19" x14ac:dyDescent="0.2">
      <c r="B373" s="1"/>
      <c r="N373" s="67"/>
      <c r="O373" s="20"/>
      <c r="S373" s="72"/>
    </row>
    <row r="374" spans="2:19" x14ac:dyDescent="0.2">
      <c r="B374" s="1"/>
      <c r="N374" s="67"/>
      <c r="O374" s="20"/>
      <c r="S374" s="72"/>
    </row>
    <row r="375" spans="2:19" x14ac:dyDescent="0.2">
      <c r="B375" s="1"/>
      <c r="N375" s="67"/>
      <c r="O375" s="20"/>
      <c r="S375" s="72"/>
    </row>
    <row r="376" spans="2:19" x14ac:dyDescent="0.2">
      <c r="B376" s="1"/>
      <c r="N376" s="67"/>
      <c r="O376" s="20"/>
      <c r="S376" s="72"/>
    </row>
    <row r="377" spans="2:19" x14ac:dyDescent="0.2">
      <c r="B377" s="1"/>
      <c r="N377" s="67"/>
      <c r="O377" s="20"/>
      <c r="S377" s="72"/>
    </row>
    <row r="378" spans="2:19" x14ac:dyDescent="0.2">
      <c r="B378" s="1"/>
      <c r="N378" s="67"/>
      <c r="O378" s="20"/>
      <c r="S378" s="72"/>
    </row>
    <row r="379" spans="2:19" x14ac:dyDescent="0.2">
      <c r="B379" s="1"/>
      <c r="N379" s="67"/>
      <c r="O379" s="20"/>
      <c r="S379" s="72"/>
    </row>
    <row r="380" spans="2:19" x14ac:dyDescent="0.2">
      <c r="B380" s="1"/>
      <c r="N380" s="67"/>
      <c r="O380" s="20"/>
      <c r="S380" s="72"/>
    </row>
    <row r="381" spans="2:19" x14ac:dyDescent="0.2">
      <c r="B381" s="1"/>
      <c r="N381" s="67"/>
      <c r="O381" s="20"/>
      <c r="S381" s="72"/>
    </row>
    <row r="382" spans="2:19" x14ac:dyDescent="0.2">
      <c r="B382" s="1"/>
      <c r="N382" s="67"/>
      <c r="O382" s="20"/>
      <c r="S382" s="72"/>
    </row>
    <row r="383" spans="2:19" x14ac:dyDescent="0.2">
      <c r="B383" s="1"/>
      <c r="N383" s="67"/>
      <c r="O383" s="20"/>
      <c r="S383" s="72"/>
    </row>
    <row r="384" spans="2:19" x14ac:dyDescent="0.2">
      <c r="B384" s="1"/>
      <c r="N384" s="67"/>
      <c r="O384" s="20"/>
      <c r="S384" s="72"/>
    </row>
    <row r="385" spans="2:19" x14ac:dyDescent="0.2">
      <c r="B385" s="1"/>
      <c r="N385" s="67"/>
      <c r="O385" s="20"/>
      <c r="S385" s="72"/>
    </row>
    <row r="386" spans="2:19" x14ac:dyDescent="0.2">
      <c r="B386" s="1"/>
      <c r="N386" s="67"/>
      <c r="O386" s="20"/>
      <c r="S386" s="72"/>
    </row>
    <row r="387" spans="2:19" x14ac:dyDescent="0.2">
      <c r="B387" s="1"/>
      <c r="N387" s="67"/>
      <c r="O387" s="20"/>
      <c r="S387" s="72"/>
    </row>
    <row r="388" spans="2:19" x14ac:dyDescent="0.2">
      <c r="B388" s="1"/>
      <c r="N388" s="67"/>
      <c r="O388" s="20"/>
      <c r="S388" s="72"/>
    </row>
    <row r="389" spans="2:19" x14ac:dyDescent="0.2">
      <c r="B389" s="1"/>
      <c r="N389" s="67"/>
      <c r="O389" s="20"/>
      <c r="S389" s="72"/>
    </row>
    <row r="390" spans="2:19" x14ac:dyDescent="0.2">
      <c r="B390" s="1"/>
      <c r="N390" s="67"/>
      <c r="O390" s="20"/>
      <c r="S390" s="72"/>
    </row>
    <row r="391" spans="2:19" x14ac:dyDescent="0.2">
      <c r="B391" s="1"/>
      <c r="N391" s="67"/>
      <c r="O391" s="20"/>
      <c r="S391" s="72"/>
    </row>
    <row r="392" spans="2:19" x14ac:dyDescent="0.2">
      <c r="B392" s="1"/>
      <c r="N392" s="67"/>
      <c r="O392" s="20"/>
      <c r="S392" s="72"/>
    </row>
    <row r="393" spans="2:19" x14ac:dyDescent="0.2">
      <c r="B393" s="1"/>
      <c r="N393" s="67"/>
      <c r="O393" s="20"/>
      <c r="S393" s="72"/>
    </row>
    <row r="394" spans="2:19" x14ac:dyDescent="0.2">
      <c r="B394" s="1"/>
      <c r="N394" s="67"/>
      <c r="O394" s="20"/>
      <c r="S394" s="72"/>
    </row>
    <row r="395" spans="2:19" x14ac:dyDescent="0.2">
      <c r="B395" s="1"/>
      <c r="N395" s="67"/>
      <c r="O395" s="20"/>
      <c r="S395" s="72"/>
    </row>
    <row r="396" spans="2:19" x14ac:dyDescent="0.2">
      <c r="B396" s="1"/>
      <c r="N396" s="67"/>
      <c r="O396" s="20"/>
      <c r="S396" s="72"/>
    </row>
    <row r="397" spans="2:19" x14ac:dyDescent="0.2">
      <c r="B397" s="1"/>
      <c r="N397" s="67"/>
      <c r="O397" s="20"/>
      <c r="S397" s="72"/>
    </row>
    <row r="398" spans="2:19" x14ac:dyDescent="0.2">
      <c r="B398" s="1"/>
      <c r="N398" s="67"/>
      <c r="O398" s="20"/>
      <c r="S398" s="72"/>
    </row>
    <row r="399" spans="2:19" x14ac:dyDescent="0.2">
      <c r="B399" s="1"/>
      <c r="N399" s="67"/>
      <c r="O399" s="20"/>
      <c r="S399" s="72"/>
    </row>
    <row r="400" spans="2:19" x14ac:dyDescent="0.2">
      <c r="B400" s="1"/>
      <c r="N400" s="67"/>
      <c r="O400" s="20"/>
      <c r="S400" s="72"/>
    </row>
    <row r="401" spans="2:19" x14ac:dyDescent="0.2">
      <c r="B401" s="1"/>
      <c r="N401" s="67"/>
      <c r="O401" s="20"/>
      <c r="S401" s="72"/>
    </row>
    <row r="402" spans="2:19" x14ac:dyDescent="0.2">
      <c r="B402" s="1"/>
      <c r="N402" s="67"/>
      <c r="O402" s="20"/>
      <c r="S402" s="72"/>
    </row>
    <row r="403" spans="2:19" x14ac:dyDescent="0.2">
      <c r="B403" s="1"/>
      <c r="N403" s="67"/>
      <c r="O403" s="20"/>
      <c r="S403" s="72"/>
    </row>
    <row r="404" spans="2:19" x14ac:dyDescent="0.2">
      <c r="B404" s="1"/>
      <c r="N404" s="67"/>
      <c r="O404" s="20"/>
      <c r="S404" s="72"/>
    </row>
    <row r="405" spans="2:19" x14ac:dyDescent="0.2">
      <c r="B405" s="1"/>
      <c r="N405" s="67"/>
      <c r="O405" s="20"/>
      <c r="S405" s="72"/>
    </row>
    <row r="406" spans="2:19" x14ac:dyDescent="0.2">
      <c r="B406" s="1"/>
      <c r="N406" s="67"/>
      <c r="O406" s="20"/>
      <c r="S406" s="72"/>
    </row>
    <row r="407" spans="2:19" x14ac:dyDescent="0.2">
      <c r="B407" s="1"/>
      <c r="N407" s="67"/>
      <c r="O407" s="20"/>
      <c r="S407" s="72"/>
    </row>
    <row r="408" spans="2:19" x14ac:dyDescent="0.2">
      <c r="B408" s="1"/>
      <c r="N408" s="67"/>
      <c r="O408" s="20"/>
      <c r="S408" s="72"/>
    </row>
    <row r="409" spans="2:19" x14ac:dyDescent="0.2">
      <c r="B409" s="1"/>
      <c r="N409" s="67"/>
      <c r="O409" s="20"/>
      <c r="S409" s="72"/>
    </row>
    <row r="410" spans="2:19" x14ac:dyDescent="0.2">
      <c r="B410" s="1"/>
      <c r="N410" s="67"/>
      <c r="O410" s="20"/>
      <c r="S410" s="72"/>
    </row>
    <row r="411" spans="2:19" x14ac:dyDescent="0.2">
      <c r="B411" s="1"/>
      <c r="N411" s="67"/>
      <c r="O411" s="20"/>
      <c r="S411" s="72"/>
    </row>
    <row r="412" spans="2:19" x14ac:dyDescent="0.2">
      <c r="B412" s="1"/>
      <c r="N412" s="67"/>
      <c r="O412" s="20"/>
      <c r="S412" s="72"/>
    </row>
    <row r="413" spans="2:19" x14ac:dyDescent="0.2">
      <c r="B413" s="1"/>
      <c r="N413" s="67"/>
      <c r="O413" s="20"/>
      <c r="S413" s="72"/>
    </row>
    <row r="414" spans="2:19" x14ac:dyDescent="0.2">
      <c r="B414" s="1"/>
      <c r="N414" s="67"/>
      <c r="O414" s="20"/>
      <c r="S414" s="72"/>
    </row>
    <row r="415" spans="2:19" x14ac:dyDescent="0.2">
      <c r="B415" s="1"/>
      <c r="N415" s="67"/>
      <c r="O415" s="20"/>
      <c r="S415" s="72"/>
    </row>
    <row r="416" spans="2:19" x14ac:dyDescent="0.2">
      <c r="B416" s="1"/>
      <c r="N416" s="67"/>
      <c r="O416" s="20"/>
      <c r="S416" s="72"/>
    </row>
    <row r="417" spans="2:19" x14ac:dyDescent="0.2">
      <c r="B417" s="1"/>
      <c r="N417" s="67"/>
      <c r="O417" s="20"/>
      <c r="S417" s="72"/>
    </row>
    <row r="418" spans="2:19" x14ac:dyDescent="0.2">
      <c r="B418" s="1"/>
      <c r="N418" s="67"/>
      <c r="O418" s="20"/>
      <c r="S418" s="72"/>
    </row>
    <row r="419" spans="2:19" x14ac:dyDescent="0.2">
      <c r="B419" s="1"/>
      <c r="N419" s="67"/>
      <c r="O419" s="20"/>
      <c r="S419" s="72"/>
    </row>
    <row r="420" spans="2:19" x14ac:dyDescent="0.2">
      <c r="B420" s="1"/>
      <c r="N420" s="67"/>
      <c r="O420" s="20"/>
      <c r="S420" s="72"/>
    </row>
    <row r="421" spans="2:19" x14ac:dyDescent="0.2">
      <c r="B421" s="1"/>
      <c r="N421" s="67"/>
      <c r="O421" s="20"/>
      <c r="S421" s="72"/>
    </row>
    <row r="422" spans="2:19" x14ac:dyDescent="0.2">
      <c r="B422" s="1"/>
      <c r="N422" s="67"/>
      <c r="O422" s="20"/>
      <c r="S422" s="72"/>
    </row>
    <row r="423" spans="2:19" x14ac:dyDescent="0.2">
      <c r="B423" s="1"/>
      <c r="N423" s="67"/>
      <c r="O423" s="20"/>
      <c r="S423" s="72"/>
    </row>
    <row r="424" spans="2:19" x14ac:dyDescent="0.2">
      <c r="B424" s="1"/>
      <c r="N424" s="67"/>
      <c r="O424" s="20"/>
      <c r="S424" s="72"/>
    </row>
    <row r="425" spans="2:19" x14ac:dyDescent="0.2">
      <c r="B425" s="1"/>
      <c r="N425" s="67"/>
      <c r="O425" s="20"/>
      <c r="S425" s="72"/>
    </row>
    <row r="426" spans="2:19" x14ac:dyDescent="0.2">
      <c r="B426" s="1"/>
      <c r="N426" s="67"/>
      <c r="O426" s="20"/>
      <c r="S426" s="72"/>
    </row>
    <row r="427" spans="2:19" x14ac:dyDescent="0.2">
      <c r="B427" s="1"/>
      <c r="N427" s="67"/>
      <c r="O427" s="20"/>
      <c r="S427" s="72"/>
    </row>
    <row r="428" spans="2:19" x14ac:dyDescent="0.2">
      <c r="B428" s="1"/>
      <c r="N428" s="67"/>
      <c r="O428" s="20"/>
      <c r="S428" s="72"/>
    </row>
    <row r="429" spans="2:19" x14ac:dyDescent="0.2">
      <c r="B429" s="1"/>
      <c r="N429" s="67"/>
      <c r="O429" s="20"/>
      <c r="S429" s="72"/>
    </row>
    <row r="430" spans="2:19" x14ac:dyDescent="0.2">
      <c r="B430" s="1"/>
      <c r="N430" s="67"/>
      <c r="O430" s="20"/>
      <c r="S430" s="72"/>
    </row>
    <row r="431" spans="2:19" x14ac:dyDescent="0.2">
      <c r="B431" s="1"/>
      <c r="N431" s="67"/>
      <c r="O431" s="20"/>
      <c r="S431" s="72"/>
    </row>
    <row r="432" spans="2:19" x14ac:dyDescent="0.2">
      <c r="B432" s="1"/>
      <c r="N432" s="67"/>
      <c r="O432" s="20"/>
      <c r="S432" s="72"/>
    </row>
    <row r="433" spans="2:19" x14ac:dyDescent="0.2">
      <c r="B433" s="1"/>
      <c r="N433" s="67"/>
      <c r="O433" s="20"/>
      <c r="S433" s="72"/>
    </row>
    <row r="434" spans="2:19" x14ac:dyDescent="0.2">
      <c r="B434" s="1"/>
      <c r="N434" s="67"/>
      <c r="O434" s="20"/>
      <c r="S434" s="72"/>
    </row>
    <row r="435" spans="2:19" x14ac:dyDescent="0.2">
      <c r="B435" s="1"/>
      <c r="N435" s="67"/>
      <c r="O435" s="20"/>
      <c r="S435" s="72"/>
    </row>
    <row r="436" spans="2:19" x14ac:dyDescent="0.2">
      <c r="B436" s="1"/>
      <c r="N436" s="67"/>
      <c r="O436" s="20"/>
      <c r="S436" s="72"/>
    </row>
    <row r="437" spans="2:19" x14ac:dyDescent="0.2">
      <c r="B437" s="1"/>
      <c r="N437" s="67"/>
      <c r="O437" s="20"/>
      <c r="S437" s="72"/>
    </row>
    <row r="438" spans="2:19" x14ac:dyDescent="0.2">
      <c r="B438" s="1"/>
      <c r="N438" s="67"/>
      <c r="O438" s="20"/>
      <c r="S438" s="72"/>
    </row>
    <row r="439" spans="2:19" x14ac:dyDescent="0.2">
      <c r="B439" s="1"/>
      <c r="N439" s="67"/>
      <c r="O439" s="20"/>
      <c r="S439" s="72"/>
    </row>
    <row r="440" spans="2:19" x14ac:dyDescent="0.2">
      <c r="B440" s="1"/>
      <c r="N440" s="67"/>
      <c r="O440" s="20"/>
      <c r="S440" s="72"/>
    </row>
    <row r="441" spans="2:19" x14ac:dyDescent="0.2">
      <c r="B441" s="1"/>
      <c r="N441" s="67"/>
      <c r="O441" s="20"/>
      <c r="S441" s="72"/>
    </row>
    <row r="442" spans="2:19" x14ac:dyDescent="0.2">
      <c r="B442" s="1"/>
      <c r="N442" s="67"/>
      <c r="O442" s="20"/>
      <c r="S442" s="72"/>
    </row>
    <row r="443" spans="2:19" x14ac:dyDescent="0.2">
      <c r="B443" s="1"/>
      <c r="N443" s="67"/>
      <c r="O443" s="20"/>
      <c r="S443" s="72"/>
    </row>
    <row r="444" spans="2:19" x14ac:dyDescent="0.2">
      <c r="B444" s="1"/>
      <c r="N444" s="67"/>
      <c r="O444" s="20"/>
      <c r="S444" s="72"/>
    </row>
    <row r="445" spans="2:19" x14ac:dyDescent="0.2">
      <c r="B445" s="1"/>
      <c r="N445" s="67"/>
      <c r="O445" s="20"/>
      <c r="S445" s="72"/>
    </row>
    <row r="446" spans="2:19" x14ac:dyDescent="0.2">
      <c r="B446" s="1"/>
      <c r="N446" s="67"/>
      <c r="O446" s="20"/>
      <c r="S446" s="72"/>
    </row>
    <row r="447" spans="2:19" x14ac:dyDescent="0.2">
      <c r="B447" s="1"/>
      <c r="N447" s="67"/>
      <c r="O447" s="20"/>
      <c r="S447" s="72"/>
    </row>
    <row r="448" spans="2:19" x14ac:dyDescent="0.2">
      <c r="B448" s="1"/>
      <c r="N448" s="67"/>
      <c r="O448" s="20"/>
      <c r="S448" s="72"/>
    </row>
    <row r="449" spans="2:19" x14ac:dyDescent="0.2">
      <c r="B449" s="1"/>
      <c r="N449" s="67"/>
      <c r="O449" s="20"/>
      <c r="S449" s="72"/>
    </row>
    <row r="450" spans="2:19" x14ac:dyDescent="0.2">
      <c r="B450" s="1"/>
      <c r="N450" s="67"/>
      <c r="O450" s="20"/>
      <c r="S450" s="72"/>
    </row>
    <row r="451" spans="2:19" x14ac:dyDescent="0.2">
      <c r="B451" s="1"/>
      <c r="N451" s="67"/>
      <c r="O451" s="20"/>
      <c r="S451" s="72"/>
    </row>
    <row r="452" spans="2:19" x14ac:dyDescent="0.2">
      <c r="B452" s="1"/>
      <c r="N452" s="67"/>
      <c r="O452" s="20"/>
      <c r="S452" s="72"/>
    </row>
    <row r="453" spans="2:19" x14ac:dyDescent="0.2">
      <c r="B453" s="1"/>
      <c r="N453" s="67"/>
      <c r="O453" s="20"/>
      <c r="S453" s="72"/>
    </row>
    <row r="454" spans="2:19" x14ac:dyDescent="0.2">
      <c r="B454" s="1"/>
      <c r="N454" s="67"/>
      <c r="O454" s="20"/>
      <c r="S454" s="72"/>
    </row>
    <row r="455" spans="2:19" x14ac:dyDescent="0.2">
      <c r="B455" s="1"/>
      <c r="N455" s="67"/>
      <c r="O455" s="20"/>
      <c r="S455" s="72"/>
    </row>
    <row r="456" spans="2:19" x14ac:dyDescent="0.2">
      <c r="B456" s="1"/>
      <c r="N456" s="67"/>
      <c r="O456" s="20"/>
      <c r="S456" s="72"/>
    </row>
    <row r="457" spans="2:19" x14ac:dyDescent="0.2">
      <c r="B457" s="1"/>
      <c r="N457" s="67"/>
      <c r="O457" s="20"/>
      <c r="S457" s="72"/>
    </row>
    <row r="458" spans="2:19" x14ac:dyDescent="0.2">
      <c r="B458" s="1"/>
      <c r="N458" s="67"/>
      <c r="O458" s="20"/>
      <c r="S458" s="72"/>
    </row>
    <row r="459" spans="2:19" x14ac:dyDescent="0.2">
      <c r="B459" s="1"/>
      <c r="N459" s="67"/>
      <c r="O459" s="20"/>
      <c r="S459" s="72"/>
    </row>
    <row r="460" spans="2:19" x14ac:dyDescent="0.2">
      <c r="B460" s="1"/>
      <c r="N460" s="67"/>
      <c r="O460" s="20"/>
      <c r="S460" s="72"/>
    </row>
    <row r="461" spans="2:19" x14ac:dyDescent="0.2">
      <c r="B461" s="1"/>
      <c r="N461" s="67"/>
      <c r="O461" s="20"/>
      <c r="S461" s="72"/>
    </row>
    <row r="462" spans="2:19" x14ac:dyDescent="0.2">
      <c r="B462" s="1"/>
      <c r="N462" s="67"/>
      <c r="O462" s="20"/>
      <c r="S462" s="72"/>
    </row>
    <row r="463" spans="2:19" x14ac:dyDescent="0.2">
      <c r="B463" s="1"/>
      <c r="N463" s="67"/>
      <c r="O463" s="20"/>
      <c r="S463" s="72"/>
    </row>
    <row r="464" spans="2:19" x14ac:dyDescent="0.2">
      <c r="B464" s="1"/>
      <c r="N464" s="67"/>
      <c r="O464" s="20"/>
      <c r="S464" s="72"/>
    </row>
    <row r="465" spans="2:19" x14ac:dyDescent="0.2">
      <c r="B465" s="1"/>
      <c r="N465" s="67"/>
      <c r="O465" s="20"/>
      <c r="S465" s="72"/>
    </row>
    <row r="466" spans="2:19" x14ac:dyDescent="0.2">
      <c r="B466" s="1"/>
      <c r="N466" s="67"/>
      <c r="O466" s="20"/>
      <c r="S466" s="72"/>
    </row>
    <row r="467" spans="2:19" x14ac:dyDescent="0.2">
      <c r="B467" s="1"/>
      <c r="N467" s="67"/>
      <c r="O467" s="20"/>
      <c r="S467" s="72"/>
    </row>
    <row r="468" spans="2:19" x14ac:dyDescent="0.2">
      <c r="B468" s="1"/>
      <c r="N468" s="67"/>
      <c r="O468" s="20"/>
      <c r="S468" s="72"/>
    </row>
    <row r="469" spans="2:19" x14ac:dyDescent="0.2">
      <c r="B469" s="1"/>
      <c r="N469" s="67"/>
      <c r="O469" s="20"/>
      <c r="S469" s="72"/>
    </row>
    <row r="470" spans="2:19" x14ac:dyDescent="0.2">
      <c r="B470" s="1"/>
      <c r="N470" s="67"/>
      <c r="O470" s="20"/>
      <c r="S470" s="72"/>
    </row>
    <row r="471" spans="2:19" x14ac:dyDescent="0.2">
      <c r="B471" s="1"/>
      <c r="N471" s="67"/>
      <c r="O471" s="20"/>
      <c r="S471" s="72"/>
    </row>
    <row r="472" spans="2:19" x14ac:dyDescent="0.2">
      <c r="B472" s="1"/>
      <c r="N472" s="67"/>
      <c r="O472" s="20"/>
      <c r="S472" s="72"/>
    </row>
    <row r="473" spans="2:19" x14ac:dyDescent="0.2">
      <c r="B473" s="1"/>
      <c r="N473" s="67"/>
      <c r="O473" s="20"/>
      <c r="S473" s="72"/>
    </row>
    <row r="474" spans="2:19" x14ac:dyDescent="0.2">
      <c r="B474" s="1"/>
      <c r="N474" s="67"/>
      <c r="O474" s="20"/>
      <c r="S474" s="72"/>
    </row>
    <row r="475" spans="2:19" x14ac:dyDescent="0.2">
      <c r="B475" s="1"/>
      <c r="N475" s="67"/>
      <c r="O475" s="20"/>
      <c r="S475" s="72"/>
    </row>
    <row r="476" spans="2:19" x14ac:dyDescent="0.2">
      <c r="B476" s="1"/>
      <c r="N476" s="67"/>
      <c r="O476" s="20"/>
      <c r="S476" s="72"/>
    </row>
    <row r="477" spans="2:19" x14ac:dyDescent="0.2">
      <c r="B477" s="1"/>
      <c r="N477" s="67"/>
      <c r="O477" s="20"/>
      <c r="S477" s="72"/>
    </row>
    <row r="478" spans="2:19" x14ac:dyDescent="0.2">
      <c r="B478" s="1"/>
      <c r="N478" s="67"/>
      <c r="O478" s="20"/>
      <c r="S478" s="72"/>
    </row>
    <row r="479" spans="2:19" x14ac:dyDescent="0.2">
      <c r="B479" s="1"/>
      <c r="N479" s="67"/>
      <c r="O479" s="20"/>
      <c r="S479" s="72"/>
    </row>
    <row r="480" spans="2:19" x14ac:dyDescent="0.2">
      <c r="B480" s="1"/>
      <c r="N480" s="67"/>
      <c r="O480" s="20"/>
      <c r="S480" s="72"/>
    </row>
    <row r="481" spans="2:19" x14ac:dyDescent="0.2">
      <c r="B481" s="1"/>
      <c r="N481" s="67"/>
      <c r="O481" s="20"/>
      <c r="S481" s="72"/>
    </row>
    <row r="482" spans="2:19" x14ac:dyDescent="0.2">
      <c r="B482" s="1"/>
      <c r="N482" s="67"/>
      <c r="O482" s="20"/>
      <c r="S482" s="72"/>
    </row>
    <row r="483" spans="2:19" x14ac:dyDescent="0.2">
      <c r="B483" s="1"/>
      <c r="N483" s="67"/>
      <c r="O483" s="20"/>
      <c r="S483" s="72"/>
    </row>
    <row r="484" spans="2:19" x14ac:dyDescent="0.2">
      <c r="B484" s="1"/>
      <c r="N484" s="67"/>
      <c r="O484" s="20"/>
      <c r="S484" s="72"/>
    </row>
    <row r="485" spans="2:19" x14ac:dyDescent="0.2">
      <c r="B485" s="1"/>
      <c r="N485" s="67"/>
      <c r="O485" s="20"/>
      <c r="S485" s="72"/>
    </row>
    <row r="486" spans="2:19" x14ac:dyDescent="0.2">
      <c r="B486" s="1"/>
      <c r="N486" s="67"/>
      <c r="O486" s="20"/>
      <c r="S486" s="72"/>
    </row>
    <row r="487" spans="2:19" x14ac:dyDescent="0.2">
      <c r="B487" s="1"/>
      <c r="N487" s="67"/>
      <c r="O487" s="20"/>
      <c r="S487" s="72"/>
    </row>
    <row r="488" spans="2:19" x14ac:dyDescent="0.2">
      <c r="B488" s="1"/>
      <c r="N488" s="67"/>
      <c r="O488" s="20"/>
      <c r="S488" s="72"/>
    </row>
    <row r="489" spans="2:19" x14ac:dyDescent="0.2">
      <c r="B489" s="1"/>
      <c r="N489" s="67"/>
      <c r="O489" s="20"/>
      <c r="S489" s="72"/>
    </row>
    <row r="490" spans="2:19" x14ac:dyDescent="0.2">
      <c r="B490" s="1"/>
      <c r="N490" s="67"/>
      <c r="O490" s="20"/>
      <c r="S490" s="72"/>
    </row>
    <row r="491" spans="2:19" x14ac:dyDescent="0.2">
      <c r="B491" s="1"/>
      <c r="N491" s="67"/>
      <c r="O491" s="20"/>
      <c r="S491" s="72"/>
    </row>
    <row r="492" spans="2:19" x14ac:dyDescent="0.2">
      <c r="B492" s="1"/>
      <c r="N492" s="67"/>
      <c r="O492" s="20"/>
      <c r="S492" s="72"/>
    </row>
    <row r="493" spans="2:19" x14ac:dyDescent="0.2">
      <c r="B493" s="1"/>
      <c r="N493" s="67"/>
      <c r="O493" s="20"/>
      <c r="S493" s="72"/>
    </row>
    <row r="494" spans="2:19" x14ac:dyDescent="0.2">
      <c r="B494" s="1"/>
      <c r="N494" s="67"/>
      <c r="O494" s="20"/>
      <c r="S494" s="72"/>
    </row>
    <row r="495" spans="2:19" x14ac:dyDescent="0.2">
      <c r="B495" s="1"/>
      <c r="N495" s="67"/>
      <c r="O495" s="20"/>
      <c r="S495" s="72"/>
    </row>
    <row r="496" spans="2:19" x14ac:dyDescent="0.2">
      <c r="B496" s="1"/>
      <c r="N496" s="67"/>
      <c r="O496" s="20"/>
      <c r="S496" s="72"/>
    </row>
    <row r="497" spans="2:19" x14ac:dyDescent="0.2">
      <c r="B497" s="1"/>
      <c r="N497" s="67"/>
      <c r="O497" s="20"/>
      <c r="S497" s="72"/>
    </row>
    <row r="498" spans="2:19" x14ac:dyDescent="0.2">
      <c r="B498" s="1"/>
      <c r="N498" s="67"/>
      <c r="O498" s="20"/>
      <c r="S498" s="72"/>
    </row>
    <row r="499" spans="2:19" x14ac:dyDescent="0.2">
      <c r="B499" s="1"/>
      <c r="N499" s="67"/>
      <c r="O499" s="20"/>
      <c r="S499" s="72"/>
    </row>
    <row r="500" spans="2:19" x14ac:dyDescent="0.2">
      <c r="B500" s="1"/>
      <c r="N500" s="67"/>
      <c r="O500" s="20"/>
      <c r="S500" s="72"/>
    </row>
    <row r="501" spans="2:19" x14ac:dyDescent="0.2">
      <c r="B501" s="1"/>
      <c r="N501" s="67"/>
      <c r="O501" s="20"/>
      <c r="S501" s="72"/>
    </row>
    <row r="502" spans="2:19" x14ac:dyDescent="0.2">
      <c r="B502" s="1"/>
      <c r="N502" s="67"/>
      <c r="O502" s="20"/>
      <c r="S502" s="72"/>
    </row>
    <row r="503" spans="2:19" x14ac:dyDescent="0.2">
      <c r="B503" s="1"/>
      <c r="N503" s="67"/>
      <c r="O503" s="20"/>
      <c r="S503" s="72"/>
    </row>
    <row r="504" spans="2:19" x14ac:dyDescent="0.2">
      <c r="B504" s="1"/>
      <c r="N504" s="67"/>
      <c r="O504" s="20"/>
      <c r="S504" s="72"/>
    </row>
    <row r="505" spans="2:19" x14ac:dyDescent="0.2">
      <c r="B505" s="1"/>
      <c r="N505" s="67"/>
      <c r="O505" s="20"/>
      <c r="S505" s="72"/>
    </row>
    <row r="506" spans="2:19" x14ac:dyDescent="0.2">
      <c r="B506" s="1"/>
      <c r="N506" s="67"/>
      <c r="O506" s="20"/>
      <c r="S506" s="72"/>
    </row>
    <row r="507" spans="2:19" x14ac:dyDescent="0.2">
      <c r="B507" s="1"/>
      <c r="N507" s="67"/>
      <c r="O507" s="20"/>
      <c r="S507" s="72"/>
    </row>
    <row r="508" spans="2:19" x14ac:dyDescent="0.2">
      <c r="B508" s="1"/>
      <c r="N508" s="67"/>
      <c r="O508" s="20"/>
      <c r="S508" s="72"/>
    </row>
    <row r="509" spans="2:19" x14ac:dyDescent="0.2">
      <c r="B509" s="1"/>
      <c r="N509" s="67"/>
      <c r="O509" s="20"/>
      <c r="S509" s="72"/>
    </row>
    <row r="510" spans="2:19" x14ac:dyDescent="0.2">
      <c r="B510" s="1"/>
      <c r="N510" s="67"/>
      <c r="O510" s="20"/>
      <c r="S510" s="72"/>
    </row>
    <row r="511" spans="2:19" x14ac:dyDescent="0.2">
      <c r="B511" s="1"/>
      <c r="N511" s="67"/>
      <c r="O511" s="20"/>
      <c r="S511" s="72"/>
    </row>
    <row r="512" spans="2:19" x14ac:dyDescent="0.2">
      <c r="B512" s="1"/>
      <c r="N512" s="67"/>
      <c r="O512" s="20"/>
      <c r="S512" s="72"/>
    </row>
    <row r="513" spans="2:19" x14ac:dyDescent="0.2">
      <c r="B513" s="1"/>
      <c r="N513" s="67"/>
      <c r="O513" s="20"/>
      <c r="S513" s="72"/>
    </row>
    <row r="514" spans="2:19" x14ac:dyDescent="0.2">
      <c r="B514" s="1"/>
      <c r="N514" s="67"/>
      <c r="O514" s="20"/>
      <c r="S514" s="72"/>
    </row>
    <row r="515" spans="2:19" x14ac:dyDescent="0.2">
      <c r="B515" s="1"/>
      <c r="N515" s="67"/>
      <c r="O515" s="20"/>
      <c r="S515" s="72"/>
    </row>
    <row r="516" spans="2:19" x14ac:dyDescent="0.2">
      <c r="B516" s="1"/>
      <c r="N516" s="67"/>
      <c r="O516" s="20"/>
      <c r="S516" s="72"/>
    </row>
    <row r="517" spans="2:19" x14ac:dyDescent="0.2">
      <c r="B517" s="1"/>
      <c r="N517" s="67"/>
      <c r="O517" s="20"/>
      <c r="S517" s="72"/>
    </row>
    <row r="518" spans="2:19" x14ac:dyDescent="0.2">
      <c r="B518" s="1"/>
      <c r="N518" s="67"/>
      <c r="O518" s="20"/>
      <c r="S518" s="72"/>
    </row>
    <row r="519" spans="2:19" x14ac:dyDescent="0.2">
      <c r="B519" s="1"/>
      <c r="N519" s="67"/>
      <c r="O519" s="20"/>
      <c r="S519" s="72"/>
    </row>
    <row r="520" spans="2:19" x14ac:dyDescent="0.2">
      <c r="B520" s="1"/>
      <c r="N520" s="67"/>
      <c r="O520" s="20"/>
      <c r="S520" s="72"/>
    </row>
    <row r="521" spans="2:19" x14ac:dyDescent="0.2">
      <c r="B521" s="1"/>
      <c r="N521" s="67"/>
      <c r="O521" s="20"/>
      <c r="S521" s="72"/>
    </row>
    <row r="522" spans="2:19" x14ac:dyDescent="0.2">
      <c r="B522" s="1"/>
      <c r="N522" s="67"/>
      <c r="O522" s="20"/>
      <c r="S522" s="72"/>
    </row>
    <row r="523" spans="2:19" x14ac:dyDescent="0.2">
      <c r="B523" s="1"/>
      <c r="N523" s="67"/>
      <c r="O523" s="20"/>
      <c r="S523" s="72"/>
    </row>
    <row r="524" spans="2:19" x14ac:dyDescent="0.2">
      <c r="B524" s="1"/>
      <c r="N524" s="67"/>
      <c r="O524" s="20"/>
      <c r="S524" s="72"/>
    </row>
    <row r="525" spans="2:19" x14ac:dyDescent="0.2">
      <c r="B525" s="1"/>
      <c r="N525" s="67"/>
      <c r="O525" s="20"/>
      <c r="S525" s="72"/>
    </row>
    <row r="526" spans="2:19" x14ac:dyDescent="0.2">
      <c r="B526" s="1"/>
      <c r="N526" s="67"/>
      <c r="O526" s="20"/>
      <c r="S526" s="72"/>
    </row>
    <row r="527" spans="2:19" x14ac:dyDescent="0.2">
      <c r="B527" s="1"/>
      <c r="N527" s="67"/>
      <c r="O527" s="20"/>
      <c r="S527" s="72"/>
    </row>
    <row r="528" spans="2:19" x14ac:dyDescent="0.2">
      <c r="B528" s="1"/>
      <c r="N528" s="67"/>
      <c r="O528" s="20"/>
      <c r="S528" s="72"/>
    </row>
    <row r="529" spans="2:19" x14ac:dyDescent="0.2">
      <c r="B529" s="1"/>
      <c r="N529" s="67"/>
      <c r="O529" s="20"/>
      <c r="S529" s="72"/>
    </row>
    <row r="530" spans="2:19" x14ac:dyDescent="0.2">
      <c r="B530" s="1"/>
      <c r="N530" s="67"/>
      <c r="O530" s="20"/>
      <c r="S530" s="72"/>
    </row>
    <row r="531" spans="2:19" x14ac:dyDescent="0.2">
      <c r="B531" s="1"/>
      <c r="N531" s="67"/>
      <c r="O531" s="20"/>
      <c r="S531" s="72"/>
    </row>
    <row r="532" spans="2:19" x14ac:dyDescent="0.2">
      <c r="B532" s="1"/>
      <c r="N532" s="67"/>
      <c r="O532" s="20"/>
      <c r="S532" s="72"/>
    </row>
    <row r="533" spans="2:19" x14ac:dyDescent="0.2">
      <c r="B533" s="1"/>
      <c r="N533" s="67"/>
      <c r="O533" s="20"/>
      <c r="S533" s="72"/>
    </row>
    <row r="534" spans="2:19" x14ac:dyDescent="0.2">
      <c r="B534" s="1"/>
      <c r="N534" s="67"/>
      <c r="O534" s="20"/>
      <c r="S534" s="72"/>
    </row>
    <row r="535" spans="2:19" x14ac:dyDescent="0.2">
      <c r="B535" s="1"/>
      <c r="N535" s="67"/>
      <c r="O535" s="20"/>
      <c r="S535" s="72"/>
    </row>
    <row r="536" spans="2:19" x14ac:dyDescent="0.2">
      <c r="B536" s="1"/>
      <c r="N536" s="67"/>
      <c r="O536" s="20"/>
      <c r="S536" s="72"/>
    </row>
    <row r="537" spans="2:19" x14ac:dyDescent="0.2">
      <c r="B537" s="1"/>
      <c r="N537" s="67"/>
      <c r="O537" s="20"/>
      <c r="S537" s="72"/>
    </row>
    <row r="538" spans="2:19" x14ac:dyDescent="0.2">
      <c r="B538" s="1"/>
      <c r="N538" s="67"/>
      <c r="O538" s="20"/>
      <c r="S538" s="72"/>
    </row>
    <row r="539" spans="2:19" x14ac:dyDescent="0.2">
      <c r="B539" s="1"/>
      <c r="N539" s="67"/>
      <c r="O539" s="20"/>
      <c r="S539" s="72"/>
    </row>
    <row r="540" spans="2:19" x14ac:dyDescent="0.2">
      <c r="B540" s="1"/>
      <c r="N540" s="67"/>
      <c r="O540" s="20"/>
      <c r="S540" s="72"/>
    </row>
    <row r="541" spans="2:19" x14ac:dyDescent="0.2">
      <c r="B541" s="1"/>
      <c r="N541" s="67"/>
      <c r="O541" s="20"/>
      <c r="S541" s="72"/>
    </row>
    <row r="542" spans="2:19" x14ac:dyDescent="0.2">
      <c r="B542" s="1"/>
      <c r="N542" s="67"/>
      <c r="O542" s="20"/>
      <c r="S542" s="72"/>
    </row>
    <row r="543" spans="2:19" x14ac:dyDescent="0.2">
      <c r="B543" s="1"/>
      <c r="N543" s="67"/>
      <c r="O543" s="20"/>
      <c r="S543" s="72"/>
    </row>
    <row r="544" spans="2:19" x14ac:dyDescent="0.2">
      <c r="B544" s="1"/>
      <c r="N544" s="67"/>
      <c r="O544" s="20"/>
      <c r="S544" s="72"/>
    </row>
    <row r="545" spans="2:19" x14ac:dyDescent="0.2">
      <c r="B545" s="1"/>
      <c r="N545" s="67"/>
      <c r="O545" s="20"/>
      <c r="S545" s="72"/>
    </row>
    <row r="546" spans="2:19" x14ac:dyDescent="0.2">
      <c r="B546" s="1"/>
      <c r="N546" s="67"/>
      <c r="O546" s="20"/>
      <c r="S546" s="72"/>
    </row>
    <row r="547" spans="2:19" x14ac:dyDescent="0.2">
      <c r="B547" s="1"/>
      <c r="N547" s="67"/>
      <c r="O547" s="20"/>
      <c r="S547" s="72"/>
    </row>
    <row r="548" spans="2:19" x14ac:dyDescent="0.2">
      <c r="B548" s="1"/>
      <c r="N548" s="67"/>
      <c r="O548" s="20"/>
      <c r="S548" s="72"/>
    </row>
    <row r="549" spans="2:19" x14ac:dyDescent="0.2">
      <c r="B549" s="1"/>
      <c r="N549" s="67"/>
      <c r="O549" s="20"/>
      <c r="S549" s="72"/>
    </row>
    <row r="550" spans="2:19" x14ac:dyDescent="0.2">
      <c r="B550" s="1"/>
      <c r="N550" s="67"/>
      <c r="O550" s="20"/>
      <c r="S550" s="72"/>
    </row>
    <row r="551" spans="2:19" x14ac:dyDescent="0.2">
      <c r="B551" s="1"/>
      <c r="N551" s="67"/>
      <c r="O551" s="20"/>
      <c r="S551" s="72"/>
    </row>
    <row r="552" spans="2:19" x14ac:dyDescent="0.2">
      <c r="B552" s="1"/>
      <c r="N552" s="67"/>
      <c r="O552" s="20"/>
      <c r="S552" s="72"/>
    </row>
    <row r="553" spans="2:19" x14ac:dyDescent="0.2">
      <c r="B553" s="1"/>
      <c r="N553" s="67"/>
      <c r="O553" s="20"/>
      <c r="S553" s="72"/>
    </row>
    <row r="554" spans="2:19" x14ac:dyDescent="0.2">
      <c r="B554" s="1"/>
      <c r="N554" s="67"/>
      <c r="O554" s="20"/>
      <c r="S554" s="72"/>
    </row>
    <row r="555" spans="2:19" x14ac:dyDescent="0.2">
      <c r="B555" s="1"/>
      <c r="N555" s="67"/>
      <c r="O555" s="20"/>
      <c r="S555" s="72"/>
    </row>
    <row r="556" spans="2:19" x14ac:dyDescent="0.2">
      <c r="B556" s="1"/>
      <c r="N556" s="67"/>
      <c r="O556" s="20"/>
      <c r="S556" s="72"/>
    </row>
    <row r="557" spans="2:19" x14ac:dyDescent="0.2">
      <c r="B557" s="1"/>
      <c r="N557" s="67"/>
      <c r="O557" s="20"/>
      <c r="S557" s="72"/>
    </row>
    <row r="558" spans="2:19" x14ac:dyDescent="0.2">
      <c r="B558" s="1"/>
      <c r="N558" s="67"/>
      <c r="O558" s="20"/>
      <c r="S558" s="72"/>
    </row>
    <row r="559" spans="2:19" x14ac:dyDescent="0.2">
      <c r="B559" s="1"/>
      <c r="N559" s="67"/>
      <c r="O559" s="20"/>
      <c r="S559" s="72"/>
    </row>
    <row r="560" spans="2:19" x14ac:dyDescent="0.2">
      <c r="B560" s="1"/>
      <c r="N560" s="67"/>
      <c r="O560" s="20"/>
      <c r="S560" s="72"/>
    </row>
    <row r="561" spans="2:19" x14ac:dyDescent="0.2">
      <c r="B561" s="1"/>
      <c r="N561" s="67"/>
      <c r="O561" s="20"/>
      <c r="S561" s="72"/>
    </row>
    <row r="562" spans="2:19" x14ac:dyDescent="0.2">
      <c r="B562" s="1"/>
      <c r="N562" s="67"/>
      <c r="O562" s="20"/>
      <c r="S562" s="72"/>
    </row>
    <row r="563" spans="2:19" x14ac:dyDescent="0.2">
      <c r="B563" s="1"/>
      <c r="N563" s="67"/>
      <c r="O563" s="20"/>
      <c r="S563" s="72"/>
    </row>
    <row r="564" spans="2:19" x14ac:dyDescent="0.2">
      <c r="B564" s="1"/>
      <c r="N564" s="67"/>
      <c r="O564" s="20"/>
      <c r="S564" s="72"/>
    </row>
    <row r="565" spans="2:19" x14ac:dyDescent="0.2">
      <c r="B565" s="1"/>
      <c r="N565" s="67"/>
      <c r="O565" s="20"/>
      <c r="S565" s="72"/>
    </row>
    <row r="566" spans="2:19" x14ac:dyDescent="0.2">
      <c r="B566" s="1"/>
      <c r="N566" s="67"/>
      <c r="O566" s="20"/>
      <c r="S566" s="72"/>
    </row>
    <row r="567" spans="2:19" x14ac:dyDescent="0.2">
      <c r="B567" s="1"/>
      <c r="N567" s="67"/>
      <c r="O567" s="20"/>
      <c r="S567" s="72"/>
    </row>
    <row r="568" spans="2:19" x14ac:dyDescent="0.2">
      <c r="B568" s="1"/>
      <c r="N568" s="67"/>
      <c r="O568" s="20"/>
      <c r="S568" s="72"/>
    </row>
    <row r="569" spans="2:19" x14ac:dyDescent="0.2">
      <c r="B569" s="1"/>
      <c r="N569" s="67"/>
      <c r="O569" s="20"/>
      <c r="S569" s="72"/>
    </row>
    <row r="570" spans="2:19" x14ac:dyDescent="0.2">
      <c r="B570" s="1"/>
      <c r="N570" s="67"/>
      <c r="O570" s="20"/>
      <c r="S570" s="72"/>
    </row>
    <row r="571" spans="2:19" x14ac:dyDescent="0.2">
      <c r="B571" s="1"/>
      <c r="N571" s="67"/>
      <c r="O571" s="20"/>
      <c r="S571" s="72"/>
    </row>
    <row r="572" spans="2:19" x14ac:dyDescent="0.2">
      <c r="B572" s="1"/>
      <c r="N572" s="67"/>
      <c r="O572" s="20"/>
      <c r="S572" s="72"/>
    </row>
    <row r="573" spans="2:19" x14ac:dyDescent="0.2">
      <c r="B573" s="1"/>
      <c r="N573" s="67"/>
      <c r="O573" s="20"/>
      <c r="S573" s="72"/>
    </row>
    <row r="574" spans="2:19" x14ac:dyDescent="0.2">
      <c r="B574" s="1"/>
      <c r="N574" s="67"/>
      <c r="O574" s="20"/>
      <c r="S574" s="72"/>
    </row>
    <row r="575" spans="2:19" x14ac:dyDescent="0.2">
      <c r="B575" s="1"/>
      <c r="N575" s="67"/>
      <c r="O575" s="20"/>
      <c r="S575" s="72"/>
    </row>
    <row r="576" spans="2:19" x14ac:dyDescent="0.2">
      <c r="B576" s="1"/>
      <c r="N576" s="67"/>
      <c r="O576" s="20"/>
      <c r="S576" s="72"/>
    </row>
    <row r="577" spans="2:19" x14ac:dyDescent="0.2">
      <c r="B577" s="1"/>
      <c r="N577" s="67"/>
      <c r="O577" s="20"/>
      <c r="S577" s="72"/>
    </row>
    <row r="578" spans="2:19" x14ac:dyDescent="0.2">
      <c r="B578" s="1"/>
      <c r="N578" s="67"/>
      <c r="O578" s="20"/>
      <c r="S578" s="72"/>
    </row>
    <row r="579" spans="2:19" x14ac:dyDescent="0.2">
      <c r="B579" s="1"/>
      <c r="N579" s="67"/>
      <c r="O579" s="20"/>
      <c r="S579" s="72"/>
    </row>
    <row r="580" spans="2:19" x14ac:dyDescent="0.2">
      <c r="B580" s="1"/>
      <c r="N580" s="67"/>
      <c r="O580" s="20"/>
      <c r="S580" s="72"/>
    </row>
    <row r="581" spans="2:19" x14ac:dyDescent="0.2">
      <c r="B581" s="1"/>
      <c r="N581" s="67"/>
      <c r="O581" s="20"/>
      <c r="S581" s="72"/>
    </row>
    <row r="582" spans="2:19" x14ac:dyDescent="0.2">
      <c r="B582" s="1"/>
      <c r="N582" s="67"/>
      <c r="O582" s="20"/>
      <c r="S582" s="72"/>
    </row>
    <row r="583" spans="2:19" x14ac:dyDescent="0.2">
      <c r="B583" s="1"/>
      <c r="N583" s="67"/>
      <c r="O583" s="20"/>
      <c r="S583" s="72"/>
    </row>
    <row r="584" spans="2:19" x14ac:dyDescent="0.2">
      <c r="B584" s="1"/>
      <c r="N584" s="67"/>
      <c r="O584" s="20"/>
      <c r="S584" s="72"/>
    </row>
    <row r="585" spans="2:19" x14ac:dyDescent="0.2">
      <c r="B585" s="1"/>
      <c r="N585" s="67"/>
      <c r="O585" s="20"/>
      <c r="S585" s="72"/>
    </row>
    <row r="586" spans="2:19" x14ac:dyDescent="0.2">
      <c r="B586" s="1"/>
      <c r="N586" s="67"/>
      <c r="O586" s="20"/>
      <c r="S586" s="72"/>
    </row>
    <row r="587" spans="2:19" x14ac:dyDescent="0.2">
      <c r="B587" s="1"/>
      <c r="N587" s="67"/>
      <c r="O587" s="20"/>
      <c r="S587" s="72"/>
    </row>
    <row r="588" spans="2:19" x14ac:dyDescent="0.2">
      <c r="B588" s="1"/>
      <c r="N588" s="67"/>
      <c r="O588" s="20"/>
      <c r="S588" s="72"/>
    </row>
    <row r="589" spans="2:19" x14ac:dyDescent="0.2">
      <c r="B589" s="1"/>
      <c r="N589" s="67"/>
      <c r="O589" s="20"/>
      <c r="S589" s="72"/>
    </row>
    <row r="590" spans="2:19" x14ac:dyDescent="0.2">
      <c r="B590" s="1"/>
      <c r="N590" s="67"/>
      <c r="O590" s="20"/>
      <c r="S590" s="72"/>
    </row>
    <row r="591" spans="2:19" x14ac:dyDescent="0.2">
      <c r="B591" s="1"/>
      <c r="N591" s="67"/>
      <c r="O591" s="20"/>
      <c r="S591" s="72"/>
    </row>
    <row r="592" spans="2:19" x14ac:dyDescent="0.2">
      <c r="B592" s="1"/>
      <c r="N592" s="67"/>
      <c r="O592" s="20"/>
      <c r="S592" s="72"/>
    </row>
    <row r="593" spans="2:19" x14ac:dyDescent="0.2">
      <c r="B593" s="1"/>
      <c r="N593" s="67"/>
      <c r="O593" s="20"/>
      <c r="S593" s="72"/>
    </row>
    <row r="594" spans="2:19" x14ac:dyDescent="0.2">
      <c r="B594" s="1"/>
      <c r="N594" s="67"/>
      <c r="O594" s="20"/>
      <c r="S594" s="72"/>
    </row>
    <row r="595" spans="2:19" x14ac:dyDescent="0.2">
      <c r="B595" s="1"/>
      <c r="N595" s="67"/>
      <c r="O595" s="20"/>
      <c r="S595" s="72"/>
    </row>
    <row r="596" spans="2:19" x14ac:dyDescent="0.2">
      <c r="B596" s="1"/>
      <c r="N596" s="67"/>
      <c r="O596" s="20"/>
      <c r="S596" s="72"/>
    </row>
    <row r="597" spans="2:19" x14ac:dyDescent="0.2">
      <c r="B597" s="1"/>
      <c r="N597" s="67"/>
      <c r="O597" s="20"/>
      <c r="S597" s="72"/>
    </row>
    <row r="598" spans="2:19" x14ac:dyDescent="0.2">
      <c r="B598" s="1"/>
      <c r="N598" s="67"/>
      <c r="O598" s="20"/>
      <c r="S598" s="72"/>
    </row>
    <row r="599" spans="2:19" x14ac:dyDescent="0.2">
      <c r="B599" s="1"/>
      <c r="N599" s="67"/>
      <c r="O599" s="20"/>
      <c r="S599" s="72"/>
    </row>
    <row r="600" spans="2:19" x14ac:dyDescent="0.2">
      <c r="B600" s="1"/>
      <c r="N600" s="67"/>
      <c r="O600" s="20"/>
      <c r="S600" s="72"/>
    </row>
    <row r="601" spans="2:19" x14ac:dyDescent="0.2">
      <c r="B601" s="1"/>
      <c r="N601" s="67"/>
      <c r="O601" s="20"/>
      <c r="S601" s="72"/>
    </row>
    <row r="602" spans="2:19" x14ac:dyDescent="0.2">
      <c r="B602" s="1"/>
      <c r="N602" s="67"/>
      <c r="O602" s="20"/>
      <c r="S602" s="72"/>
    </row>
    <row r="603" spans="2:19" x14ac:dyDescent="0.2">
      <c r="B603" s="1"/>
      <c r="N603" s="67"/>
      <c r="O603" s="20"/>
      <c r="S603" s="72"/>
    </row>
    <row r="604" spans="2:19" x14ac:dyDescent="0.2">
      <c r="B604" s="1"/>
      <c r="N604" s="67"/>
      <c r="O604" s="20"/>
      <c r="S604" s="72"/>
    </row>
    <row r="605" spans="2:19" x14ac:dyDescent="0.2">
      <c r="B605" s="1"/>
      <c r="N605" s="67"/>
      <c r="O605" s="20"/>
      <c r="S605" s="72"/>
    </row>
    <row r="606" spans="2:19" x14ac:dyDescent="0.2">
      <c r="B606" s="1"/>
      <c r="N606" s="67"/>
      <c r="O606" s="20"/>
      <c r="S606" s="72"/>
    </row>
    <row r="607" spans="2:19" x14ac:dyDescent="0.2">
      <c r="B607" s="1"/>
      <c r="N607" s="67"/>
      <c r="O607" s="20"/>
      <c r="S607" s="72"/>
    </row>
    <row r="608" spans="2:19" x14ac:dyDescent="0.2">
      <c r="B608" s="1"/>
      <c r="N608" s="67"/>
      <c r="O608" s="20"/>
      <c r="S608" s="72"/>
    </row>
    <row r="609" spans="2:19" x14ac:dyDescent="0.2">
      <c r="B609" s="1"/>
      <c r="N609" s="67"/>
      <c r="O609" s="20"/>
      <c r="S609" s="72"/>
    </row>
    <row r="610" spans="2:19" x14ac:dyDescent="0.2">
      <c r="B610" s="1"/>
      <c r="N610" s="67"/>
      <c r="O610" s="20"/>
      <c r="S610" s="72"/>
    </row>
    <row r="611" spans="2:19" x14ac:dyDescent="0.2">
      <c r="B611" s="1"/>
      <c r="N611" s="67"/>
      <c r="O611" s="20"/>
      <c r="S611" s="72"/>
    </row>
    <row r="612" spans="2:19" x14ac:dyDescent="0.2">
      <c r="B612" s="1"/>
      <c r="N612" s="67"/>
      <c r="O612" s="20"/>
      <c r="S612" s="72"/>
    </row>
    <row r="613" spans="2:19" x14ac:dyDescent="0.2">
      <c r="B613" s="1"/>
      <c r="N613" s="67"/>
      <c r="O613" s="20"/>
      <c r="S613" s="72"/>
    </row>
    <row r="614" spans="2:19" x14ac:dyDescent="0.2">
      <c r="B614" s="1"/>
      <c r="N614" s="67"/>
      <c r="O614" s="20"/>
      <c r="S614" s="72"/>
    </row>
    <row r="615" spans="2:19" x14ac:dyDescent="0.2">
      <c r="B615" s="1"/>
      <c r="N615" s="67"/>
      <c r="O615" s="20"/>
      <c r="S615" s="72"/>
    </row>
    <row r="616" spans="2:19" x14ac:dyDescent="0.2">
      <c r="B616" s="1"/>
      <c r="N616" s="67"/>
      <c r="O616" s="20"/>
      <c r="S616" s="72"/>
    </row>
    <row r="617" spans="2:19" x14ac:dyDescent="0.2">
      <c r="B617" s="1"/>
      <c r="N617" s="67"/>
      <c r="O617" s="20"/>
      <c r="S617" s="72"/>
    </row>
    <row r="618" spans="2:19" x14ac:dyDescent="0.2">
      <c r="B618" s="1"/>
      <c r="N618" s="67"/>
      <c r="O618" s="20"/>
      <c r="S618" s="72"/>
    </row>
    <row r="619" spans="2:19" x14ac:dyDescent="0.2">
      <c r="B619" s="1"/>
      <c r="N619" s="67"/>
      <c r="O619" s="20"/>
      <c r="S619" s="72"/>
    </row>
    <row r="620" spans="2:19" x14ac:dyDescent="0.2">
      <c r="B620" s="1"/>
      <c r="N620" s="67"/>
      <c r="O620" s="20"/>
      <c r="S620" s="72"/>
    </row>
    <row r="621" spans="2:19" x14ac:dyDescent="0.2">
      <c r="B621" s="1"/>
      <c r="N621" s="67"/>
      <c r="O621" s="20"/>
      <c r="S621" s="72"/>
    </row>
    <row r="622" spans="2:19" x14ac:dyDescent="0.2">
      <c r="B622" s="1"/>
      <c r="N622" s="67"/>
      <c r="O622" s="20"/>
      <c r="S622" s="72"/>
    </row>
    <row r="623" spans="2:19" x14ac:dyDescent="0.2">
      <c r="B623" s="1"/>
      <c r="N623" s="67"/>
      <c r="O623" s="20"/>
      <c r="S623" s="72"/>
    </row>
    <row r="624" spans="2:19" x14ac:dyDescent="0.2">
      <c r="B624" s="1"/>
      <c r="N624" s="67"/>
      <c r="O624" s="20"/>
      <c r="S624" s="72"/>
    </row>
    <row r="625" spans="2:19" x14ac:dyDescent="0.2">
      <c r="B625" s="1"/>
      <c r="N625" s="67"/>
      <c r="O625" s="20"/>
      <c r="S625" s="72"/>
    </row>
    <row r="626" spans="2:19" x14ac:dyDescent="0.2">
      <c r="B626" s="1"/>
      <c r="N626" s="67"/>
      <c r="O626" s="20"/>
      <c r="S626" s="72"/>
    </row>
    <row r="627" spans="2:19" x14ac:dyDescent="0.2">
      <c r="B627" s="1"/>
      <c r="N627" s="67"/>
      <c r="O627" s="20"/>
      <c r="S627" s="72"/>
    </row>
    <row r="628" spans="2:19" x14ac:dyDescent="0.2">
      <c r="B628" s="1"/>
      <c r="N628" s="67"/>
      <c r="O628" s="20"/>
      <c r="S628" s="72"/>
    </row>
    <row r="629" spans="2:19" x14ac:dyDescent="0.2">
      <c r="B629" s="1"/>
      <c r="N629" s="67"/>
      <c r="O629" s="20"/>
      <c r="S629" s="72"/>
    </row>
    <row r="630" spans="2:19" x14ac:dyDescent="0.2">
      <c r="B630" s="1"/>
      <c r="N630" s="67"/>
      <c r="O630" s="20"/>
      <c r="S630" s="72"/>
    </row>
    <row r="631" spans="2:19" x14ac:dyDescent="0.2">
      <c r="B631" s="1"/>
      <c r="N631" s="67"/>
      <c r="O631" s="20"/>
      <c r="S631" s="72"/>
    </row>
    <row r="632" spans="2:19" x14ac:dyDescent="0.2">
      <c r="B632" s="1"/>
      <c r="N632" s="67"/>
      <c r="O632" s="20"/>
      <c r="S632" s="72"/>
    </row>
    <row r="633" spans="2:19" x14ac:dyDescent="0.2">
      <c r="B633" s="1"/>
      <c r="N633" s="67"/>
      <c r="O633" s="20"/>
      <c r="S633" s="72"/>
    </row>
    <row r="634" spans="2:19" x14ac:dyDescent="0.2">
      <c r="B634" s="1"/>
      <c r="N634" s="67"/>
      <c r="O634" s="20"/>
      <c r="S634" s="72"/>
    </row>
    <row r="635" spans="2:19" x14ac:dyDescent="0.2">
      <c r="B635" s="1"/>
      <c r="N635" s="67"/>
      <c r="O635" s="20"/>
      <c r="S635" s="72"/>
    </row>
    <row r="636" spans="2:19" x14ac:dyDescent="0.2">
      <c r="B636" s="1"/>
      <c r="N636" s="67"/>
      <c r="O636" s="20"/>
      <c r="S636" s="72"/>
    </row>
    <row r="637" spans="2:19" x14ac:dyDescent="0.2">
      <c r="B637" s="1"/>
      <c r="N637" s="67"/>
      <c r="O637" s="20"/>
      <c r="S637" s="72"/>
    </row>
    <row r="638" spans="2:19" x14ac:dyDescent="0.2">
      <c r="B638" s="1"/>
      <c r="N638" s="67"/>
      <c r="O638" s="20"/>
      <c r="S638" s="72"/>
    </row>
    <row r="639" spans="2:19" x14ac:dyDescent="0.2">
      <c r="B639" s="1"/>
      <c r="N639" s="67"/>
      <c r="O639" s="20"/>
      <c r="S639" s="72"/>
    </row>
    <row r="640" spans="2:19" x14ac:dyDescent="0.2">
      <c r="B640" s="1"/>
      <c r="N640" s="67"/>
      <c r="O640" s="20"/>
      <c r="S640" s="72"/>
    </row>
    <row r="641" spans="2:19" x14ac:dyDescent="0.2">
      <c r="B641" s="1"/>
      <c r="N641" s="67"/>
      <c r="O641" s="20"/>
      <c r="S641" s="72"/>
    </row>
    <row r="642" spans="2:19" x14ac:dyDescent="0.2">
      <c r="B642" s="1"/>
      <c r="N642" s="67"/>
      <c r="O642" s="20"/>
      <c r="S642" s="72"/>
    </row>
    <row r="643" spans="2:19" x14ac:dyDescent="0.2">
      <c r="B643" s="1"/>
      <c r="N643" s="67"/>
      <c r="O643" s="20"/>
      <c r="S643" s="72"/>
    </row>
    <row r="644" spans="2:19" x14ac:dyDescent="0.2">
      <c r="B644" s="1"/>
      <c r="N644" s="67"/>
      <c r="O644" s="20"/>
      <c r="S644" s="72"/>
    </row>
    <row r="645" spans="2:19" x14ac:dyDescent="0.2">
      <c r="B645" s="1"/>
      <c r="N645" s="67"/>
      <c r="O645" s="20"/>
      <c r="S645" s="72"/>
    </row>
    <row r="646" spans="2:19" x14ac:dyDescent="0.2">
      <c r="B646" s="1"/>
      <c r="N646" s="67"/>
      <c r="O646" s="20"/>
      <c r="S646" s="72"/>
    </row>
    <row r="647" spans="2:19" x14ac:dyDescent="0.2">
      <c r="B647" s="1"/>
      <c r="N647" s="67"/>
      <c r="O647" s="20"/>
      <c r="S647" s="72"/>
    </row>
    <row r="648" spans="2:19" x14ac:dyDescent="0.2">
      <c r="B648" s="1"/>
      <c r="N648" s="67"/>
      <c r="O648" s="20"/>
      <c r="S648" s="72"/>
    </row>
    <row r="649" spans="2:19" x14ac:dyDescent="0.2">
      <c r="B649" s="1"/>
      <c r="N649" s="67"/>
      <c r="O649" s="20"/>
      <c r="S649" s="72"/>
    </row>
    <row r="650" spans="2:19" x14ac:dyDescent="0.2">
      <c r="B650" s="1"/>
      <c r="N650" s="67"/>
      <c r="O650" s="20"/>
      <c r="S650" s="72"/>
    </row>
    <row r="651" spans="2:19" x14ac:dyDescent="0.2">
      <c r="B651" s="1"/>
      <c r="N651" s="67"/>
      <c r="O651" s="20"/>
      <c r="S651" s="72"/>
    </row>
    <row r="652" spans="2:19" x14ac:dyDescent="0.2">
      <c r="B652" s="1"/>
      <c r="N652" s="67"/>
      <c r="O652" s="20"/>
      <c r="S652" s="72"/>
    </row>
    <row r="653" spans="2:19" x14ac:dyDescent="0.2">
      <c r="B653" s="1"/>
      <c r="N653" s="67"/>
      <c r="O653" s="20"/>
      <c r="S653" s="72"/>
    </row>
    <row r="654" spans="2:19" x14ac:dyDescent="0.2">
      <c r="B654" s="1"/>
      <c r="N654" s="67"/>
      <c r="O654" s="20"/>
      <c r="S654" s="72"/>
    </row>
    <row r="655" spans="2:19" x14ac:dyDescent="0.2">
      <c r="B655" s="1"/>
      <c r="N655" s="67"/>
      <c r="O655" s="20"/>
      <c r="S655" s="72"/>
    </row>
    <row r="656" spans="2:19" x14ac:dyDescent="0.2">
      <c r="B656" s="1"/>
      <c r="N656" s="67"/>
      <c r="O656" s="20"/>
      <c r="S656" s="72"/>
    </row>
    <row r="657" spans="2:19" x14ac:dyDescent="0.2">
      <c r="B657" s="1"/>
      <c r="N657" s="67"/>
      <c r="O657" s="20"/>
      <c r="S657" s="72"/>
    </row>
    <row r="658" spans="2:19" x14ac:dyDescent="0.2">
      <c r="B658" s="1"/>
      <c r="N658" s="67"/>
      <c r="O658" s="20"/>
      <c r="S658" s="72"/>
    </row>
    <row r="659" spans="2:19" x14ac:dyDescent="0.2">
      <c r="B659" s="1"/>
      <c r="N659" s="67"/>
      <c r="O659" s="20"/>
      <c r="S659" s="72"/>
    </row>
    <row r="660" spans="2:19" x14ac:dyDescent="0.2">
      <c r="B660" s="1"/>
      <c r="N660" s="67"/>
      <c r="O660" s="20"/>
      <c r="S660" s="72"/>
    </row>
    <row r="661" spans="2:19" x14ac:dyDescent="0.2">
      <c r="B661" s="1"/>
      <c r="N661" s="67"/>
      <c r="O661" s="20"/>
      <c r="S661" s="72"/>
    </row>
    <row r="662" spans="2:19" x14ac:dyDescent="0.2">
      <c r="B662" s="1"/>
      <c r="N662" s="67"/>
      <c r="O662" s="20"/>
      <c r="S662" s="72"/>
    </row>
    <row r="663" spans="2:19" x14ac:dyDescent="0.2">
      <c r="B663" s="1"/>
      <c r="N663" s="67"/>
      <c r="O663" s="20"/>
      <c r="S663" s="72"/>
    </row>
    <row r="664" spans="2:19" x14ac:dyDescent="0.2">
      <c r="B664" s="1"/>
      <c r="N664" s="67"/>
      <c r="O664" s="20"/>
      <c r="S664" s="72"/>
    </row>
    <row r="665" spans="2:19" x14ac:dyDescent="0.2">
      <c r="B665" s="1"/>
      <c r="N665" s="67"/>
      <c r="O665" s="20"/>
      <c r="S665" s="72"/>
    </row>
    <row r="666" spans="2:19" x14ac:dyDescent="0.2">
      <c r="B666" s="1"/>
      <c r="N666" s="67"/>
      <c r="O666" s="20"/>
      <c r="S666" s="72"/>
    </row>
    <row r="667" spans="2:19" x14ac:dyDescent="0.2">
      <c r="B667" s="1"/>
      <c r="N667" s="67"/>
      <c r="O667" s="20"/>
      <c r="S667" s="72"/>
    </row>
    <row r="668" spans="2:19" x14ac:dyDescent="0.2">
      <c r="B668" s="1"/>
      <c r="N668" s="67"/>
      <c r="O668" s="20"/>
      <c r="S668" s="72"/>
    </row>
    <row r="669" spans="2:19" x14ac:dyDescent="0.2">
      <c r="B669" s="1"/>
      <c r="N669" s="67"/>
      <c r="O669" s="20"/>
      <c r="S669" s="72"/>
    </row>
    <row r="670" spans="2:19" x14ac:dyDescent="0.2">
      <c r="B670" s="1"/>
      <c r="N670" s="67"/>
      <c r="O670" s="20"/>
      <c r="S670" s="72"/>
    </row>
    <row r="671" spans="2:19" x14ac:dyDescent="0.2">
      <c r="B671" s="1"/>
      <c r="N671" s="67"/>
      <c r="O671" s="20"/>
      <c r="S671" s="72"/>
    </row>
    <row r="672" spans="2:19" x14ac:dyDescent="0.2">
      <c r="B672" s="1"/>
      <c r="N672" s="67"/>
      <c r="O672" s="20"/>
      <c r="S672" s="72"/>
    </row>
    <row r="673" spans="2:19" x14ac:dyDescent="0.2">
      <c r="B673" s="1"/>
      <c r="N673" s="67"/>
      <c r="O673" s="20"/>
      <c r="S673" s="72"/>
    </row>
    <row r="674" spans="2:19" x14ac:dyDescent="0.2">
      <c r="B674" s="1"/>
      <c r="N674" s="67"/>
      <c r="O674" s="20"/>
      <c r="S674" s="72"/>
    </row>
    <row r="675" spans="2:19" x14ac:dyDescent="0.2">
      <c r="B675" s="1"/>
      <c r="N675" s="67"/>
      <c r="O675" s="20"/>
      <c r="S675" s="72"/>
    </row>
    <row r="676" spans="2:19" x14ac:dyDescent="0.2">
      <c r="B676" s="1"/>
      <c r="N676" s="67"/>
      <c r="O676" s="20"/>
      <c r="S676" s="72"/>
    </row>
    <row r="677" spans="2:19" x14ac:dyDescent="0.2">
      <c r="B677" s="1"/>
      <c r="N677" s="67"/>
      <c r="O677" s="20"/>
      <c r="S677" s="72"/>
    </row>
    <row r="678" spans="2:19" x14ac:dyDescent="0.2">
      <c r="B678" s="1"/>
      <c r="N678" s="67"/>
      <c r="O678" s="20"/>
      <c r="S678" s="72"/>
    </row>
    <row r="679" spans="2:19" x14ac:dyDescent="0.2">
      <c r="B679" s="1"/>
      <c r="N679" s="67"/>
      <c r="O679" s="20"/>
      <c r="S679" s="72"/>
    </row>
    <row r="680" spans="2:19" x14ac:dyDescent="0.2">
      <c r="B680" s="1"/>
      <c r="N680" s="67"/>
      <c r="O680" s="20"/>
      <c r="S680" s="72"/>
    </row>
    <row r="681" spans="2:19" x14ac:dyDescent="0.2">
      <c r="B681" s="1"/>
      <c r="N681" s="67"/>
      <c r="O681" s="20"/>
      <c r="S681" s="72"/>
    </row>
    <row r="682" spans="2:19" x14ac:dyDescent="0.2">
      <c r="B682" s="1"/>
      <c r="N682" s="67"/>
      <c r="O682" s="20"/>
      <c r="S682" s="72"/>
    </row>
    <row r="683" spans="2:19" x14ac:dyDescent="0.2">
      <c r="B683" s="1"/>
      <c r="N683" s="67"/>
      <c r="O683" s="20"/>
      <c r="S683" s="72"/>
    </row>
    <row r="684" spans="2:19" x14ac:dyDescent="0.2">
      <c r="B684" s="1"/>
      <c r="N684" s="67"/>
      <c r="O684" s="20"/>
      <c r="S684" s="72"/>
    </row>
    <row r="685" spans="2:19" x14ac:dyDescent="0.2">
      <c r="B685" s="1"/>
      <c r="N685" s="67"/>
      <c r="O685" s="20"/>
      <c r="S685" s="72"/>
    </row>
    <row r="686" spans="2:19" x14ac:dyDescent="0.2">
      <c r="B686" s="1"/>
      <c r="N686" s="67"/>
      <c r="O686" s="20"/>
      <c r="S686" s="72"/>
    </row>
    <row r="687" spans="2:19" x14ac:dyDescent="0.2">
      <c r="B687" s="1"/>
      <c r="N687" s="67"/>
      <c r="O687" s="20"/>
      <c r="S687" s="72"/>
    </row>
    <row r="688" spans="2:19" x14ac:dyDescent="0.2">
      <c r="B688" s="1"/>
      <c r="N688" s="67"/>
      <c r="O688" s="20"/>
      <c r="S688" s="72"/>
    </row>
    <row r="689" spans="2:19" x14ac:dyDescent="0.2">
      <c r="B689" s="1"/>
      <c r="N689" s="67"/>
      <c r="O689" s="20"/>
      <c r="S689" s="72"/>
    </row>
    <row r="690" spans="2:19" x14ac:dyDescent="0.2">
      <c r="B690" s="1"/>
      <c r="N690" s="67"/>
      <c r="O690" s="20"/>
      <c r="S690" s="72"/>
    </row>
    <row r="691" spans="2:19" x14ac:dyDescent="0.2">
      <c r="B691" s="1"/>
      <c r="N691" s="67"/>
      <c r="O691" s="20"/>
      <c r="S691" s="72"/>
    </row>
    <row r="692" spans="2:19" x14ac:dyDescent="0.2">
      <c r="B692" s="1"/>
      <c r="N692" s="67"/>
      <c r="O692" s="20"/>
      <c r="S692" s="72"/>
    </row>
    <row r="693" spans="2:19" x14ac:dyDescent="0.2">
      <c r="B693" s="1"/>
      <c r="N693" s="67"/>
      <c r="O693" s="20"/>
      <c r="S693" s="72"/>
    </row>
    <row r="694" spans="2:19" x14ac:dyDescent="0.2">
      <c r="B694" s="1"/>
      <c r="N694" s="67"/>
      <c r="O694" s="20"/>
      <c r="S694" s="72"/>
    </row>
    <row r="695" spans="2:19" x14ac:dyDescent="0.2">
      <c r="B695" s="1"/>
      <c r="N695" s="67"/>
      <c r="O695" s="20"/>
      <c r="S695" s="72"/>
    </row>
    <row r="696" spans="2:19" x14ac:dyDescent="0.2">
      <c r="B696" s="1"/>
      <c r="N696" s="67"/>
      <c r="O696" s="20"/>
      <c r="S696" s="72"/>
    </row>
    <row r="697" spans="2:19" x14ac:dyDescent="0.2">
      <c r="B697" s="1"/>
      <c r="N697" s="67"/>
      <c r="O697" s="20"/>
      <c r="S697" s="72"/>
    </row>
    <row r="698" spans="2:19" x14ac:dyDescent="0.2">
      <c r="B698" s="1"/>
      <c r="N698" s="67"/>
      <c r="O698" s="20"/>
      <c r="S698" s="72"/>
    </row>
    <row r="699" spans="2:19" x14ac:dyDescent="0.2">
      <c r="B699" s="1"/>
      <c r="N699" s="67"/>
      <c r="O699" s="20"/>
      <c r="S699" s="72"/>
    </row>
    <row r="700" spans="2:19" x14ac:dyDescent="0.2">
      <c r="B700" s="1"/>
      <c r="N700" s="67"/>
      <c r="O700" s="20"/>
      <c r="S700" s="72"/>
    </row>
    <row r="701" spans="2:19" x14ac:dyDescent="0.2">
      <c r="B701" s="1"/>
      <c r="N701" s="67"/>
      <c r="O701" s="20"/>
      <c r="S701" s="72"/>
    </row>
    <row r="702" spans="2:19" x14ac:dyDescent="0.2">
      <c r="B702" s="1"/>
      <c r="N702" s="67"/>
      <c r="O702" s="20"/>
      <c r="S702" s="72"/>
    </row>
    <row r="703" spans="2:19" x14ac:dyDescent="0.2">
      <c r="B703" s="1"/>
      <c r="N703" s="67"/>
      <c r="O703" s="20"/>
      <c r="S703" s="72"/>
    </row>
    <row r="704" spans="2:19" x14ac:dyDescent="0.2">
      <c r="B704" s="1"/>
      <c r="N704" s="67"/>
      <c r="O704" s="20"/>
      <c r="S704" s="72"/>
    </row>
    <row r="705" spans="2:19" x14ac:dyDescent="0.2">
      <c r="B705" s="1"/>
      <c r="N705" s="67"/>
      <c r="O705" s="20"/>
      <c r="S705" s="72"/>
    </row>
    <row r="706" spans="2:19" x14ac:dyDescent="0.2">
      <c r="B706" s="1"/>
      <c r="N706" s="67"/>
      <c r="O706" s="20"/>
      <c r="S706" s="72"/>
    </row>
    <row r="707" spans="2:19" x14ac:dyDescent="0.2">
      <c r="B707" s="1"/>
      <c r="N707" s="67"/>
      <c r="O707" s="20"/>
      <c r="S707" s="72"/>
    </row>
    <row r="708" spans="2:19" x14ac:dyDescent="0.2">
      <c r="B708" s="1"/>
      <c r="N708" s="67"/>
      <c r="O708" s="20"/>
      <c r="S708" s="72"/>
    </row>
    <row r="709" spans="2:19" x14ac:dyDescent="0.2">
      <c r="B709" s="1"/>
      <c r="N709" s="67"/>
      <c r="O709" s="20"/>
      <c r="S709" s="72"/>
    </row>
    <row r="710" spans="2:19" x14ac:dyDescent="0.2">
      <c r="B710" s="1"/>
      <c r="N710" s="67"/>
      <c r="O710" s="20"/>
      <c r="S710" s="72"/>
    </row>
    <row r="711" spans="2:19" x14ac:dyDescent="0.2">
      <c r="B711" s="1"/>
      <c r="N711" s="67"/>
      <c r="O711" s="20"/>
      <c r="S711" s="72"/>
    </row>
    <row r="712" spans="2:19" x14ac:dyDescent="0.2">
      <c r="B712" s="1"/>
      <c r="N712" s="67"/>
      <c r="O712" s="20"/>
      <c r="S712" s="72"/>
    </row>
    <row r="713" spans="2:19" x14ac:dyDescent="0.2">
      <c r="B713" s="1"/>
      <c r="N713" s="67"/>
      <c r="O713" s="20"/>
      <c r="S713" s="72"/>
    </row>
    <row r="714" spans="2:19" x14ac:dyDescent="0.2">
      <c r="B714" s="1"/>
      <c r="N714" s="67"/>
      <c r="O714" s="20"/>
      <c r="S714" s="72"/>
    </row>
    <row r="715" spans="2:19" x14ac:dyDescent="0.2">
      <c r="B715" s="1"/>
      <c r="N715" s="67"/>
      <c r="O715" s="20"/>
      <c r="S715" s="72"/>
    </row>
    <row r="716" spans="2:19" x14ac:dyDescent="0.2">
      <c r="B716" s="1"/>
      <c r="N716" s="67"/>
      <c r="O716" s="20"/>
      <c r="S716" s="72"/>
    </row>
    <row r="717" spans="2:19" x14ac:dyDescent="0.2">
      <c r="B717" s="1"/>
      <c r="N717" s="67"/>
      <c r="O717" s="20"/>
      <c r="S717" s="72"/>
    </row>
    <row r="718" spans="2:19" x14ac:dyDescent="0.2">
      <c r="B718" s="1"/>
      <c r="N718" s="67"/>
      <c r="O718" s="20"/>
      <c r="S718" s="72"/>
    </row>
    <row r="719" spans="2:19" x14ac:dyDescent="0.2">
      <c r="B719" s="1"/>
      <c r="N719" s="67"/>
      <c r="O719" s="20"/>
      <c r="S719" s="72"/>
    </row>
    <row r="720" spans="2:19" x14ac:dyDescent="0.2">
      <c r="B720" s="1"/>
      <c r="N720" s="67"/>
      <c r="O720" s="20"/>
      <c r="S720" s="72"/>
    </row>
    <row r="721" spans="2:19" x14ac:dyDescent="0.2">
      <c r="B721" s="1"/>
      <c r="N721" s="67"/>
      <c r="O721" s="20"/>
      <c r="S721" s="72"/>
    </row>
    <row r="722" spans="2:19" x14ac:dyDescent="0.2">
      <c r="B722" s="1"/>
      <c r="N722" s="67"/>
      <c r="O722" s="20"/>
      <c r="S722" s="72"/>
    </row>
    <row r="723" spans="2:19" x14ac:dyDescent="0.2">
      <c r="B723" s="1"/>
      <c r="N723" s="67"/>
      <c r="O723" s="20"/>
      <c r="S723" s="72"/>
    </row>
    <row r="724" spans="2:19" x14ac:dyDescent="0.2">
      <c r="B724" s="1"/>
      <c r="N724" s="67"/>
      <c r="O724" s="20"/>
      <c r="S724" s="72"/>
    </row>
    <row r="725" spans="2:19" x14ac:dyDescent="0.2">
      <c r="B725" s="1"/>
      <c r="N725" s="67"/>
      <c r="O725" s="20"/>
      <c r="S725" s="72"/>
    </row>
    <row r="726" spans="2:19" x14ac:dyDescent="0.2">
      <c r="B726" s="1"/>
      <c r="N726" s="67"/>
      <c r="O726" s="20"/>
      <c r="S726" s="72"/>
    </row>
    <row r="727" spans="2:19" x14ac:dyDescent="0.2">
      <c r="B727" s="1"/>
      <c r="N727" s="67"/>
      <c r="O727" s="20"/>
      <c r="S727" s="72"/>
    </row>
    <row r="728" spans="2:19" x14ac:dyDescent="0.2">
      <c r="B728" s="1"/>
      <c r="N728" s="67"/>
      <c r="O728" s="20"/>
      <c r="S728" s="72"/>
    </row>
    <row r="729" spans="2:19" x14ac:dyDescent="0.2">
      <c r="B729" s="1"/>
      <c r="N729" s="67"/>
      <c r="O729" s="20"/>
      <c r="S729" s="72"/>
    </row>
    <row r="730" spans="2:19" x14ac:dyDescent="0.2">
      <c r="B730" s="1"/>
      <c r="N730" s="67"/>
      <c r="O730" s="20"/>
      <c r="S730" s="72"/>
    </row>
    <row r="731" spans="2:19" x14ac:dyDescent="0.2">
      <c r="B731" s="1"/>
      <c r="N731" s="67"/>
      <c r="O731" s="20"/>
      <c r="S731" s="72"/>
    </row>
    <row r="732" spans="2:19" x14ac:dyDescent="0.2">
      <c r="B732" s="1"/>
      <c r="N732" s="67"/>
      <c r="O732" s="20"/>
      <c r="S732" s="72"/>
    </row>
    <row r="733" spans="2:19" x14ac:dyDescent="0.2">
      <c r="B733" s="1"/>
      <c r="N733" s="67"/>
      <c r="O733" s="20"/>
      <c r="S733" s="72"/>
    </row>
    <row r="734" spans="2:19" x14ac:dyDescent="0.2">
      <c r="B734" s="1"/>
      <c r="N734" s="67"/>
      <c r="O734" s="20"/>
      <c r="S734" s="72"/>
    </row>
    <row r="735" spans="2:19" x14ac:dyDescent="0.2">
      <c r="B735" s="1"/>
      <c r="N735" s="67"/>
      <c r="O735" s="20"/>
      <c r="S735" s="72"/>
    </row>
    <row r="736" spans="2:19" x14ac:dyDescent="0.2">
      <c r="B736" s="1"/>
      <c r="N736" s="67"/>
      <c r="O736" s="20"/>
      <c r="S736" s="72"/>
    </row>
    <row r="737" spans="2:19" x14ac:dyDescent="0.2">
      <c r="B737" s="1"/>
      <c r="N737" s="67"/>
      <c r="O737" s="20"/>
      <c r="S737" s="72"/>
    </row>
    <row r="738" spans="2:19" x14ac:dyDescent="0.2">
      <c r="B738" s="1"/>
      <c r="N738" s="67"/>
      <c r="O738" s="20"/>
      <c r="S738" s="72"/>
    </row>
    <row r="739" spans="2:19" x14ac:dyDescent="0.2">
      <c r="B739" s="1"/>
      <c r="N739" s="67"/>
      <c r="O739" s="20"/>
      <c r="S739" s="72"/>
    </row>
    <row r="740" spans="2:19" x14ac:dyDescent="0.2">
      <c r="B740" s="1"/>
      <c r="N740" s="67"/>
      <c r="O740" s="20"/>
      <c r="S740" s="72"/>
    </row>
    <row r="741" spans="2:19" x14ac:dyDescent="0.2">
      <c r="B741" s="1"/>
      <c r="N741" s="67"/>
      <c r="O741" s="20"/>
      <c r="S741" s="72"/>
    </row>
    <row r="742" spans="2:19" x14ac:dyDescent="0.2">
      <c r="B742" s="1"/>
      <c r="N742" s="67"/>
      <c r="O742" s="20"/>
      <c r="S742" s="72"/>
    </row>
    <row r="743" spans="2:19" x14ac:dyDescent="0.2">
      <c r="B743" s="1"/>
      <c r="N743" s="67"/>
      <c r="O743" s="20"/>
      <c r="S743" s="72"/>
    </row>
    <row r="744" spans="2:19" x14ac:dyDescent="0.2">
      <c r="B744" s="1"/>
      <c r="N744" s="67"/>
      <c r="O744" s="20"/>
      <c r="S744" s="72"/>
    </row>
    <row r="745" spans="2:19" x14ac:dyDescent="0.2">
      <c r="B745" s="1"/>
      <c r="N745" s="67"/>
      <c r="O745" s="20"/>
      <c r="S745" s="72"/>
    </row>
    <row r="746" spans="2:19" x14ac:dyDescent="0.2">
      <c r="B746" s="1"/>
      <c r="N746" s="67"/>
      <c r="O746" s="20"/>
      <c r="S746" s="72"/>
    </row>
    <row r="747" spans="2:19" x14ac:dyDescent="0.2">
      <c r="B747" s="1"/>
      <c r="N747" s="67"/>
      <c r="O747" s="20"/>
      <c r="S747" s="72"/>
    </row>
    <row r="748" spans="2:19" x14ac:dyDescent="0.2">
      <c r="B748" s="1"/>
      <c r="N748" s="67"/>
      <c r="O748" s="20"/>
      <c r="S748" s="72"/>
    </row>
    <row r="749" spans="2:19" x14ac:dyDescent="0.2">
      <c r="B749" s="1"/>
      <c r="N749" s="67"/>
      <c r="O749" s="20"/>
      <c r="S749" s="72"/>
    </row>
    <row r="750" spans="2:19" x14ac:dyDescent="0.2">
      <c r="B750" s="1"/>
      <c r="N750" s="67"/>
      <c r="O750" s="20"/>
      <c r="S750" s="72"/>
    </row>
    <row r="751" spans="2:19" x14ac:dyDescent="0.2">
      <c r="B751" s="1"/>
      <c r="N751" s="67"/>
      <c r="O751" s="20"/>
      <c r="S751" s="72"/>
    </row>
    <row r="752" spans="2:19" x14ac:dyDescent="0.2">
      <c r="B752" s="1"/>
      <c r="N752" s="67"/>
      <c r="O752" s="20"/>
      <c r="S752" s="72"/>
    </row>
    <row r="753" spans="2:19" x14ac:dyDescent="0.2">
      <c r="B753" s="1"/>
      <c r="N753" s="67"/>
      <c r="O753" s="20"/>
      <c r="S753" s="72"/>
    </row>
    <row r="754" spans="2:19" x14ac:dyDescent="0.2">
      <c r="B754" s="1"/>
      <c r="N754" s="67"/>
      <c r="O754" s="20"/>
      <c r="S754" s="72"/>
    </row>
    <row r="755" spans="2:19" x14ac:dyDescent="0.2">
      <c r="B755" s="1"/>
      <c r="N755" s="67"/>
      <c r="O755" s="20"/>
      <c r="S755" s="72"/>
    </row>
    <row r="756" spans="2:19" x14ac:dyDescent="0.2">
      <c r="B756" s="1"/>
      <c r="N756" s="67"/>
      <c r="O756" s="20"/>
      <c r="S756" s="72"/>
    </row>
    <row r="757" spans="2:19" x14ac:dyDescent="0.2">
      <c r="B757" s="1"/>
      <c r="N757" s="67"/>
      <c r="O757" s="20"/>
      <c r="S757" s="72"/>
    </row>
    <row r="758" spans="2:19" x14ac:dyDescent="0.2">
      <c r="B758" s="1"/>
      <c r="N758" s="67"/>
      <c r="O758" s="20"/>
      <c r="S758" s="72"/>
    </row>
    <row r="759" spans="2:19" x14ac:dyDescent="0.2">
      <c r="B759" s="1"/>
      <c r="N759" s="67"/>
      <c r="O759" s="20"/>
      <c r="S759" s="72"/>
    </row>
    <row r="760" spans="2:19" x14ac:dyDescent="0.2">
      <c r="B760" s="1"/>
      <c r="N760" s="67"/>
      <c r="O760" s="20"/>
      <c r="S760" s="72"/>
    </row>
    <row r="761" spans="2:19" x14ac:dyDescent="0.2">
      <c r="B761" s="1"/>
      <c r="N761" s="67"/>
      <c r="O761" s="20"/>
      <c r="S761" s="72"/>
    </row>
    <row r="762" spans="2:19" x14ac:dyDescent="0.2">
      <c r="B762" s="1"/>
      <c r="N762" s="67"/>
      <c r="O762" s="20"/>
      <c r="S762" s="72"/>
    </row>
    <row r="763" spans="2:19" x14ac:dyDescent="0.2">
      <c r="B763" s="1"/>
      <c r="N763" s="67"/>
      <c r="O763" s="20"/>
      <c r="S763" s="72"/>
    </row>
    <row r="764" spans="2:19" x14ac:dyDescent="0.2">
      <c r="B764" s="1"/>
      <c r="N764" s="67"/>
      <c r="O764" s="20"/>
      <c r="S764" s="72"/>
    </row>
    <row r="765" spans="2:19" x14ac:dyDescent="0.2">
      <c r="B765" s="1"/>
      <c r="N765" s="67"/>
      <c r="O765" s="20"/>
      <c r="S765" s="72"/>
    </row>
    <row r="766" spans="2:19" x14ac:dyDescent="0.2">
      <c r="B766" s="1"/>
      <c r="N766" s="67"/>
      <c r="O766" s="20"/>
      <c r="S766" s="72"/>
    </row>
    <row r="767" spans="2:19" x14ac:dyDescent="0.2">
      <c r="B767" s="1"/>
      <c r="N767" s="67"/>
      <c r="O767" s="20"/>
      <c r="S767" s="72"/>
    </row>
    <row r="768" spans="2:19" x14ac:dyDescent="0.2">
      <c r="B768" s="1"/>
      <c r="N768" s="67"/>
      <c r="O768" s="20"/>
      <c r="S768" s="72"/>
    </row>
    <row r="769" spans="2:19" x14ac:dyDescent="0.2">
      <c r="B769" s="1"/>
      <c r="N769" s="67"/>
      <c r="O769" s="20"/>
      <c r="S769" s="72"/>
    </row>
    <row r="770" spans="2:19" x14ac:dyDescent="0.2">
      <c r="B770" s="1"/>
      <c r="N770" s="67"/>
      <c r="O770" s="20"/>
      <c r="S770" s="72"/>
    </row>
    <row r="771" spans="2:19" x14ac:dyDescent="0.2">
      <c r="B771" s="1"/>
      <c r="N771" s="67"/>
      <c r="O771" s="20"/>
      <c r="S771" s="72"/>
    </row>
    <row r="772" spans="2:19" x14ac:dyDescent="0.2">
      <c r="B772" s="1"/>
      <c r="N772" s="67"/>
      <c r="O772" s="20"/>
      <c r="S772" s="72"/>
    </row>
    <row r="773" spans="2:19" x14ac:dyDescent="0.2">
      <c r="B773" s="1"/>
      <c r="N773" s="67"/>
      <c r="O773" s="20"/>
      <c r="S773" s="72"/>
    </row>
    <row r="774" spans="2:19" x14ac:dyDescent="0.2">
      <c r="B774" s="1"/>
      <c r="N774" s="67"/>
      <c r="O774" s="20"/>
      <c r="S774" s="72"/>
    </row>
    <row r="775" spans="2:19" x14ac:dyDescent="0.2">
      <c r="B775" s="1"/>
      <c r="N775" s="67"/>
      <c r="O775" s="20"/>
      <c r="S775" s="72"/>
    </row>
    <row r="776" spans="2:19" x14ac:dyDescent="0.2">
      <c r="B776" s="1"/>
      <c r="N776" s="67"/>
      <c r="O776" s="20"/>
      <c r="S776" s="72"/>
    </row>
    <row r="777" spans="2:19" x14ac:dyDescent="0.2">
      <c r="B777" s="1"/>
      <c r="N777" s="67"/>
      <c r="O777" s="20"/>
      <c r="S777" s="72"/>
    </row>
    <row r="778" spans="2:19" x14ac:dyDescent="0.2">
      <c r="B778" s="1"/>
      <c r="N778" s="67"/>
      <c r="O778" s="20"/>
      <c r="S778" s="72"/>
    </row>
    <row r="779" spans="2:19" x14ac:dyDescent="0.2">
      <c r="B779" s="1"/>
      <c r="N779" s="67"/>
      <c r="O779" s="20"/>
      <c r="S779" s="72"/>
    </row>
    <row r="780" spans="2:19" x14ac:dyDescent="0.2">
      <c r="B780" s="1"/>
      <c r="N780" s="67"/>
      <c r="O780" s="20"/>
      <c r="S780" s="72"/>
    </row>
    <row r="781" spans="2:19" x14ac:dyDescent="0.2">
      <c r="B781" s="1"/>
      <c r="N781" s="67"/>
      <c r="O781" s="20"/>
      <c r="S781" s="72"/>
    </row>
    <row r="782" spans="2:19" x14ac:dyDescent="0.2">
      <c r="B782" s="1"/>
      <c r="N782" s="67"/>
      <c r="O782" s="20"/>
      <c r="S782" s="72"/>
    </row>
    <row r="783" spans="2:19" x14ac:dyDescent="0.2">
      <c r="B783" s="1"/>
      <c r="N783" s="67"/>
      <c r="O783" s="20"/>
      <c r="S783" s="72"/>
    </row>
    <row r="784" spans="2:19" x14ac:dyDescent="0.2">
      <c r="B784" s="1"/>
      <c r="N784" s="67"/>
      <c r="O784" s="20"/>
      <c r="S784" s="72"/>
    </row>
    <row r="785" spans="2:19" x14ac:dyDescent="0.2">
      <c r="B785" s="1"/>
      <c r="N785" s="67"/>
      <c r="O785" s="20"/>
      <c r="S785" s="72"/>
    </row>
    <row r="786" spans="2:19" x14ac:dyDescent="0.2">
      <c r="B786" s="1"/>
      <c r="N786" s="67"/>
      <c r="O786" s="20"/>
      <c r="S786" s="72"/>
    </row>
    <row r="787" spans="2:19" x14ac:dyDescent="0.2">
      <c r="B787" s="1"/>
      <c r="N787" s="67"/>
      <c r="O787" s="20"/>
      <c r="S787" s="72"/>
    </row>
    <row r="788" spans="2:19" x14ac:dyDescent="0.2">
      <c r="B788" s="1"/>
      <c r="N788" s="67"/>
      <c r="O788" s="20"/>
      <c r="S788" s="72"/>
    </row>
    <row r="789" spans="2:19" x14ac:dyDescent="0.2">
      <c r="B789" s="1"/>
      <c r="N789" s="67"/>
      <c r="O789" s="20"/>
      <c r="S789" s="72"/>
    </row>
    <row r="790" spans="2:19" x14ac:dyDescent="0.2">
      <c r="B790" s="1"/>
      <c r="N790" s="67"/>
      <c r="O790" s="20"/>
      <c r="S790" s="72"/>
    </row>
    <row r="791" spans="2:19" x14ac:dyDescent="0.2">
      <c r="B791" s="1"/>
      <c r="N791" s="67"/>
      <c r="O791" s="20"/>
      <c r="S791" s="72"/>
    </row>
    <row r="792" spans="2:19" x14ac:dyDescent="0.2">
      <c r="B792" s="1"/>
      <c r="N792" s="67"/>
      <c r="O792" s="20"/>
      <c r="S792" s="72"/>
    </row>
    <row r="793" spans="2:19" x14ac:dyDescent="0.2">
      <c r="B793" s="1"/>
      <c r="N793" s="67"/>
      <c r="O793" s="20"/>
      <c r="S793" s="72"/>
    </row>
    <row r="794" spans="2:19" x14ac:dyDescent="0.2">
      <c r="B794" s="1"/>
      <c r="N794" s="67"/>
      <c r="O794" s="20"/>
      <c r="S794" s="72"/>
    </row>
    <row r="795" spans="2:19" x14ac:dyDescent="0.2">
      <c r="B795" s="1"/>
      <c r="N795" s="67"/>
      <c r="O795" s="20"/>
      <c r="S795" s="72"/>
    </row>
    <row r="796" spans="2:19" x14ac:dyDescent="0.2">
      <c r="B796" s="1"/>
      <c r="N796" s="67"/>
      <c r="O796" s="20"/>
      <c r="S796" s="72"/>
    </row>
    <row r="797" spans="2:19" x14ac:dyDescent="0.2">
      <c r="B797" s="1"/>
      <c r="N797" s="67"/>
      <c r="O797" s="20"/>
      <c r="S797" s="72"/>
    </row>
    <row r="798" spans="2:19" x14ac:dyDescent="0.2">
      <c r="B798" s="1"/>
      <c r="N798" s="67"/>
      <c r="O798" s="20"/>
      <c r="S798" s="72"/>
    </row>
    <row r="799" spans="2:19" x14ac:dyDescent="0.2">
      <c r="B799" s="1"/>
      <c r="N799" s="67"/>
      <c r="O799" s="20"/>
      <c r="S799" s="72"/>
    </row>
    <row r="800" spans="2:19" x14ac:dyDescent="0.2">
      <c r="B800" s="1"/>
      <c r="N800" s="67"/>
      <c r="O800" s="20"/>
      <c r="S800" s="72"/>
    </row>
    <row r="801" spans="2:19" x14ac:dyDescent="0.2">
      <c r="B801" s="1"/>
      <c r="N801" s="67"/>
      <c r="O801" s="20"/>
      <c r="S801" s="72"/>
    </row>
    <row r="802" spans="2:19" x14ac:dyDescent="0.2">
      <c r="B802" s="1"/>
      <c r="N802" s="67"/>
      <c r="O802" s="20"/>
      <c r="S802" s="72"/>
    </row>
    <row r="803" spans="2:19" x14ac:dyDescent="0.2">
      <c r="B803" s="1"/>
      <c r="N803" s="67"/>
      <c r="O803" s="20"/>
      <c r="S803" s="72"/>
    </row>
    <row r="804" spans="2:19" x14ac:dyDescent="0.2">
      <c r="B804" s="1"/>
      <c r="N804" s="67"/>
      <c r="O804" s="20"/>
      <c r="S804" s="72"/>
    </row>
    <row r="805" spans="2:19" x14ac:dyDescent="0.2">
      <c r="B805" s="1"/>
      <c r="N805" s="67"/>
      <c r="O805" s="20"/>
      <c r="S805" s="72"/>
    </row>
    <row r="806" spans="2:19" x14ac:dyDescent="0.2">
      <c r="B806" s="1"/>
      <c r="N806" s="67"/>
      <c r="O806" s="20"/>
      <c r="S806" s="72"/>
    </row>
    <row r="807" spans="2:19" x14ac:dyDescent="0.2">
      <c r="B807" s="1"/>
      <c r="N807" s="67"/>
      <c r="O807" s="20"/>
      <c r="S807" s="72"/>
    </row>
    <row r="808" spans="2:19" x14ac:dyDescent="0.2">
      <c r="B808" s="1"/>
      <c r="N808" s="67"/>
      <c r="O808" s="20"/>
      <c r="S808" s="72"/>
    </row>
    <row r="809" spans="2:19" x14ac:dyDescent="0.2">
      <c r="B809" s="1"/>
      <c r="N809" s="67"/>
      <c r="O809" s="20"/>
      <c r="S809" s="72"/>
    </row>
    <row r="810" spans="2:19" x14ac:dyDescent="0.2">
      <c r="B810" s="1"/>
      <c r="N810" s="67"/>
      <c r="O810" s="20"/>
      <c r="S810" s="72"/>
    </row>
    <row r="811" spans="2:19" x14ac:dyDescent="0.2">
      <c r="B811" s="1"/>
      <c r="N811" s="67"/>
      <c r="O811" s="20"/>
      <c r="S811" s="72"/>
    </row>
    <row r="812" spans="2:19" x14ac:dyDescent="0.2">
      <c r="B812" s="1"/>
      <c r="N812" s="67"/>
      <c r="O812" s="20"/>
      <c r="S812" s="72"/>
    </row>
    <row r="813" spans="2:19" x14ac:dyDescent="0.2">
      <c r="B813" s="1"/>
      <c r="N813" s="67"/>
      <c r="O813" s="20"/>
      <c r="S813" s="72"/>
    </row>
    <row r="814" spans="2:19" x14ac:dyDescent="0.2">
      <c r="B814" s="1"/>
      <c r="N814" s="67"/>
      <c r="O814" s="20"/>
      <c r="S814" s="72"/>
    </row>
    <row r="815" spans="2:19" x14ac:dyDescent="0.2">
      <c r="B815" s="1"/>
      <c r="N815" s="67"/>
      <c r="O815" s="20"/>
      <c r="S815" s="72"/>
    </row>
    <row r="816" spans="2:19" x14ac:dyDescent="0.2">
      <c r="B816" s="1"/>
      <c r="N816" s="67"/>
      <c r="O816" s="20"/>
      <c r="S816" s="72"/>
    </row>
    <row r="817" spans="2:19" x14ac:dyDescent="0.2">
      <c r="B817" s="1"/>
      <c r="N817" s="67"/>
      <c r="O817" s="20"/>
      <c r="S817" s="72"/>
    </row>
    <row r="818" spans="2:19" x14ac:dyDescent="0.2">
      <c r="B818" s="1"/>
      <c r="N818" s="67"/>
      <c r="O818" s="20"/>
      <c r="S818" s="72"/>
    </row>
    <row r="819" spans="2:19" x14ac:dyDescent="0.2">
      <c r="B819" s="1"/>
      <c r="N819" s="67"/>
      <c r="O819" s="20"/>
      <c r="S819" s="72"/>
    </row>
    <row r="820" spans="2:19" x14ac:dyDescent="0.2">
      <c r="B820" s="1"/>
      <c r="N820" s="67"/>
      <c r="O820" s="20"/>
      <c r="S820" s="72"/>
    </row>
    <row r="821" spans="2:19" x14ac:dyDescent="0.2">
      <c r="B821" s="1"/>
      <c r="N821" s="67"/>
      <c r="O821" s="20"/>
      <c r="S821" s="72"/>
    </row>
    <row r="822" spans="2:19" x14ac:dyDescent="0.2">
      <c r="B822" s="1"/>
      <c r="N822" s="67"/>
      <c r="O822" s="20"/>
      <c r="S822" s="72"/>
    </row>
    <row r="823" spans="2:19" x14ac:dyDescent="0.2">
      <c r="B823" s="1"/>
      <c r="N823" s="67"/>
      <c r="O823" s="20"/>
      <c r="S823" s="72"/>
    </row>
    <row r="824" spans="2:19" x14ac:dyDescent="0.2">
      <c r="B824" s="1"/>
      <c r="N824" s="67"/>
      <c r="O824" s="20"/>
      <c r="S824" s="72"/>
    </row>
    <row r="825" spans="2:19" x14ac:dyDescent="0.2">
      <c r="B825" s="1"/>
      <c r="N825" s="67"/>
      <c r="O825" s="20"/>
      <c r="S825" s="72"/>
    </row>
    <row r="826" spans="2:19" x14ac:dyDescent="0.2">
      <c r="B826" s="1"/>
      <c r="N826" s="67"/>
      <c r="O826" s="20"/>
      <c r="S826" s="72"/>
    </row>
    <row r="827" spans="2:19" x14ac:dyDescent="0.2">
      <c r="B827" s="1"/>
      <c r="N827" s="67"/>
      <c r="O827" s="20"/>
      <c r="S827" s="72"/>
    </row>
    <row r="828" spans="2:19" x14ac:dyDescent="0.2">
      <c r="B828" s="1"/>
      <c r="N828" s="67"/>
      <c r="O828" s="20"/>
      <c r="S828" s="72"/>
    </row>
    <row r="829" spans="2:19" x14ac:dyDescent="0.2">
      <c r="B829" s="1"/>
      <c r="N829" s="67"/>
      <c r="O829" s="20"/>
      <c r="S829" s="72"/>
    </row>
    <row r="830" spans="2:19" x14ac:dyDescent="0.2">
      <c r="B830" s="1"/>
      <c r="N830" s="67"/>
      <c r="O830" s="20"/>
      <c r="S830" s="72"/>
    </row>
    <row r="831" spans="2:19" x14ac:dyDescent="0.2">
      <c r="B831" s="1"/>
      <c r="N831" s="67"/>
      <c r="O831" s="20"/>
      <c r="S831" s="72"/>
    </row>
    <row r="832" spans="2:19" x14ac:dyDescent="0.2">
      <c r="B832" s="1"/>
      <c r="N832" s="67"/>
      <c r="O832" s="20"/>
      <c r="S832" s="72"/>
    </row>
    <row r="833" spans="2:19" x14ac:dyDescent="0.2">
      <c r="B833" s="1"/>
      <c r="N833" s="67"/>
      <c r="O833" s="20"/>
      <c r="S833" s="72"/>
    </row>
    <row r="834" spans="2:19" x14ac:dyDescent="0.2">
      <c r="B834" s="1"/>
      <c r="N834" s="67"/>
      <c r="O834" s="20"/>
      <c r="S834" s="72"/>
    </row>
    <row r="835" spans="2:19" x14ac:dyDescent="0.2">
      <c r="B835" s="1"/>
      <c r="N835" s="67"/>
      <c r="O835" s="20"/>
      <c r="S835" s="72"/>
    </row>
    <row r="836" spans="2:19" x14ac:dyDescent="0.2">
      <c r="B836" s="1"/>
      <c r="N836" s="67"/>
      <c r="O836" s="20"/>
      <c r="S836" s="72"/>
    </row>
    <row r="837" spans="2:19" x14ac:dyDescent="0.2">
      <c r="B837" s="1"/>
      <c r="N837" s="67"/>
      <c r="O837" s="20"/>
      <c r="S837" s="72"/>
    </row>
    <row r="838" spans="2:19" x14ac:dyDescent="0.2">
      <c r="B838" s="1"/>
      <c r="N838" s="67"/>
      <c r="O838" s="20"/>
      <c r="S838" s="72"/>
    </row>
    <row r="839" spans="2:19" x14ac:dyDescent="0.2">
      <c r="B839" s="1"/>
      <c r="N839" s="67"/>
      <c r="O839" s="20"/>
      <c r="S839" s="72"/>
    </row>
    <row r="840" spans="2:19" x14ac:dyDescent="0.2">
      <c r="B840" s="1"/>
      <c r="N840" s="67"/>
      <c r="O840" s="20"/>
      <c r="S840" s="72"/>
    </row>
    <row r="841" spans="2:19" x14ac:dyDescent="0.2">
      <c r="B841" s="1"/>
      <c r="N841" s="67"/>
      <c r="O841" s="20"/>
      <c r="S841" s="72"/>
    </row>
    <row r="842" spans="2:19" x14ac:dyDescent="0.2">
      <c r="B842" s="1"/>
      <c r="N842" s="67"/>
      <c r="O842" s="20"/>
      <c r="S842" s="72"/>
    </row>
    <row r="843" spans="2:19" x14ac:dyDescent="0.2">
      <c r="B843" s="1"/>
      <c r="N843" s="67"/>
      <c r="O843" s="20"/>
      <c r="S843" s="72"/>
    </row>
    <row r="844" spans="2:19" x14ac:dyDescent="0.2">
      <c r="B844" s="1"/>
      <c r="N844" s="67"/>
      <c r="O844" s="20"/>
      <c r="S844" s="72"/>
    </row>
    <row r="845" spans="2:19" x14ac:dyDescent="0.2">
      <c r="B845" s="1"/>
      <c r="N845" s="67"/>
      <c r="O845" s="20"/>
      <c r="S845" s="72"/>
    </row>
    <row r="846" spans="2:19" x14ac:dyDescent="0.2">
      <c r="B846" s="1"/>
      <c r="N846" s="67"/>
      <c r="O846" s="20"/>
      <c r="S846" s="72"/>
    </row>
    <row r="847" spans="2:19" x14ac:dyDescent="0.2">
      <c r="B847" s="1"/>
      <c r="N847" s="67"/>
      <c r="O847" s="20"/>
      <c r="S847" s="72"/>
    </row>
    <row r="848" spans="2:19" x14ac:dyDescent="0.2">
      <c r="B848" s="1"/>
      <c r="N848" s="67"/>
      <c r="O848" s="20"/>
      <c r="S848" s="72"/>
    </row>
    <row r="849" spans="2:19" x14ac:dyDescent="0.2">
      <c r="B849" s="1"/>
      <c r="N849" s="67"/>
      <c r="O849" s="20"/>
      <c r="S849" s="72"/>
    </row>
    <row r="850" spans="2:19" x14ac:dyDescent="0.2">
      <c r="B850" s="1"/>
      <c r="N850" s="67"/>
      <c r="O850" s="20"/>
      <c r="S850" s="72"/>
    </row>
    <row r="851" spans="2:19" x14ac:dyDescent="0.2">
      <c r="B851" s="1"/>
      <c r="N851" s="67"/>
      <c r="O851" s="20"/>
      <c r="S851" s="72"/>
    </row>
    <row r="852" spans="2:19" x14ac:dyDescent="0.2">
      <c r="B852" s="1"/>
      <c r="N852" s="67"/>
      <c r="O852" s="20"/>
      <c r="S852" s="72"/>
    </row>
    <row r="853" spans="2:19" x14ac:dyDescent="0.2">
      <c r="B853" s="1"/>
      <c r="N853" s="67"/>
      <c r="O853" s="20"/>
      <c r="S853" s="72"/>
    </row>
    <row r="854" spans="2:19" x14ac:dyDescent="0.2">
      <c r="B854" s="1"/>
      <c r="N854" s="67"/>
      <c r="O854" s="20"/>
      <c r="S854" s="72"/>
    </row>
    <row r="855" spans="2:19" x14ac:dyDescent="0.2">
      <c r="B855" s="1"/>
      <c r="N855" s="67"/>
      <c r="O855" s="20"/>
      <c r="S855" s="72"/>
    </row>
    <row r="856" spans="2:19" x14ac:dyDescent="0.2">
      <c r="B856" s="1"/>
      <c r="N856" s="67"/>
      <c r="O856" s="20"/>
      <c r="S856" s="72"/>
    </row>
    <row r="857" spans="2:19" x14ac:dyDescent="0.2">
      <c r="B857" s="1"/>
      <c r="N857" s="67"/>
      <c r="O857" s="20"/>
      <c r="S857" s="72"/>
    </row>
    <row r="858" spans="2:19" x14ac:dyDescent="0.2">
      <c r="B858" s="1"/>
      <c r="N858" s="67"/>
      <c r="O858" s="20"/>
      <c r="S858" s="72"/>
    </row>
    <row r="859" spans="2:19" x14ac:dyDescent="0.2">
      <c r="B859" s="1"/>
      <c r="N859" s="67"/>
      <c r="O859" s="20"/>
      <c r="S859" s="72"/>
    </row>
    <row r="860" spans="2:19" x14ac:dyDescent="0.2">
      <c r="B860" s="1"/>
      <c r="N860" s="67"/>
      <c r="O860" s="20"/>
      <c r="S860" s="72"/>
    </row>
    <row r="861" spans="2:19" x14ac:dyDescent="0.2">
      <c r="B861" s="1"/>
      <c r="N861" s="67"/>
      <c r="O861" s="20"/>
      <c r="S861" s="72"/>
    </row>
    <row r="862" spans="2:19" x14ac:dyDescent="0.2">
      <c r="B862" s="1"/>
      <c r="N862" s="67"/>
      <c r="O862" s="20"/>
      <c r="S862" s="72"/>
    </row>
    <row r="863" spans="2:19" x14ac:dyDescent="0.2">
      <c r="B863" s="1"/>
      <c r="N863" s="67"/>
      <c r="O863" s="20"/>
      <c r="S863" s="72"/>
    </row>
    <row r="864" spans="2:19" x14ac:dyDescent="0.2">
      <c r="B864" s="1"/>
      <c r="N864" s="67"/>
      <c r="O864" s="20"/>
      <c r="S864" s="72"/>
    </row>
    <row r="865" spans="2:19" x14ac:dyDescent="0.2">
      <c r="B865" s="1"/>
      <c r="N865" s="67"/>
      <c r="O865" s="20"/>
      <c r="S865" s="72"/>
    </row>
    <row r="866" spans="2:19" x14ac:dyDescent="0.2">
      <c r="B866" s="1"/>
      <c r="N866" s="67"/>
      <c r="O866" s="20"/>
      <c r="S866" s="72"/>
    </row>
    <row r="867" spans="2:19" x14ac:dyDescent="0.2">
      <c r="B867" s="1"/>
      <c r="N867" s="67"/>
      <c r="O867" s="20"/>
      <c r="S867" s="72"/>
    </row>
    <row r="868" spans="2:19" x14ac:dyDescent="0.2">
      <c r="B868" s="1"/>
      <c r="N868" s="67"/>
      <c r="O868" s="20"/>
      <c r="S868" s="72"/>
    </row>
    <row r="869" spans="2:19" x14ac:dyDescent="0.2">
      <c r="B869" s="1"/>
      <c r="N869" s="67"/>
      <c r="O869" s="20"/>
      <c r="S869" s="72"/>
    </row>
    <row r="870" spans="2:19" x14ac:dyDescent="0.2">
      <c r="B870" s="1"/>
      <c r="N870" s="67"/>
      <c r="O870" s="20"/>
      <c r="S870" s="72"/>
    </row>
    <row r="871" spans="2:19" x14ac:dyDescent="0.2">
      <c r="B871" s="1"/>
      <c r="N871" s="67"/>
      <c r="O871" s="20"/>
      <c r="S871" s="72"/>
    </row>
    <row r="872" spans="2:19" x14ac:dyDescent="0.2">
      <c r="B872" s="1"/>
      <c r="N872" s="67"/>
      <c r="O872" s="20"/>
      <c r="S872" s="72"/>
    </row>
    <row r="873" spans="2:19" x14ac:dyDescent="0.2">
      <c r="B873" s="1"/>
      <c r="N873" s="67"/>
      <c r="O873" s="20"/>
      <c r="S873" s="72"/>
    </row>
    <row r="874" spans="2:19" x14ac:dyDescent="0.2">
      <c r="B874" s="1"/>
      <c r="N874" s="67"/>
      <c r="O874" s="20"/>
      <c r="S874" s="72"/>
    </row>
    <row r="875" spans="2:19" x14ac:dyDescent="0.2">
      <c r="B875" s="1"/>
      <c r="N875" s="67"/>
      <c r="O875" s="20"/>
      <c r="S875" s="72"/>
    </row>
    <row r="876" spans="2:19" x14ac:dyDescent="0.2">
      <c r="B876" s="1"/>
      <c r="N876" s="67"/>
      <c r="O876" s="20"/>
      <c r="S876" s="72"/>
    </row>
    <row r="877" spans="2:19" x14ac:dyDescent="0.2">
      <c r="B877" s="1"/>
      <c r="N877" s="67"/>
      <c r="O877" s="20"/>
      <c r="S877" s="72"/>
    </row>
    <row r="878" spans="2:19" x14ac:dyDescent="0.2">
      <c r="B878" s="1"/>
      <c r="N878" s="67"/>
      <c r="O878" s="20"/>
      <c r="S878" s="72"/>
    </row>
    <row r="879" spans="2:19" x14ac:dyDescent="0.2">
      <c r="B879" s="1"/>
      <c r="N879" s="67"/>
      <c r="O879" s="20"/>
      <c r="S879" s="72"/>
    </row>
    <row r="880" spans="2:19" x14ac:dyDescent="0.2">
      <c r="B880" s="1"/>
      <c r="N880" s="67"/>
      <c r="O880" s="20"/>
      <c r="S880" s="72"/>
    </row>
    <row r="881" spans="2:19" x14ac:dyDescent="0.2">
      <c r="B881" s="1"/>
      <c r="N881" s="67"/>
      <c r="O881" s="20"/>
      <c r="S881" s="72"/>
    </row>
    <row r="882" spans="2:19" x14ac:dyDescent="0.2">
      <c r="B882" s="1"/>
      <c r="N882" s="67"/>
      <c r="O882" s="20"/>
      <c r="S882" s="72"/>
    </row>
    <row r="883" spans="2:19" x14ac:dyDescent="0.2">
      <c r="B883" s="1"/>
      <c r="N883" s="67"/>
      <c r="O883" s="20"/>
      <c r="S883" s="72"/>
    </row>
    <row r="884" spans="2:19" x14ac:dyDescent="0.2">
      <c r="B884" s="1"/>
      <c r="N884" s="67"/>
      <c r="O884" s="20"/>
      <c r="S884" s="72"/>
    </row>
    <row r="885" spans="2:19" x14ac:dyDescent="0.2">
      <c r="B885" s="1"/>
      <c r="N885" s="67"/>
      <c r="O885" s="20"/>
      <c r="S885" s="72"/>
    </row>
    <row r="886" spans="2:19" x14ac:dyDescent="0.2">
      <c r="B886" s="1"/>
      <c r="N886" s="67"/>
      <c r="O886" s="20"/>
      <c r="S886" s="72"/>
    </row>
    <row r="887" spans="2:19" x14ac:dyDescent="0.2">
      <c r="B887" s="1"/>
      <c r="N887" s="67"/>
      <c r="O887" s="20"/>
      <c r="S887" s="72"/>
    </row>
    <row r="888" spans="2:19" x14ac:dyDescent="0.2">
      <c r="B888" s="1"/>
      <c r="N888" s="67"/>
      <c r="O888" s="20"/>
      <c r="S888" s="72"/>
    </row>
    <row r="889" spans="2:19" x14ac:dyDescent="0.2">
      <c r="B889" s="1"/>
      <c r="N889" s="67"/>
      <c r="O889" s="20"/>
      <c r="S889" s="72"/>
    </row>
    <row r="890" spans="2:19" x14ac:dyDescent="0.2">
      <c r="B890" s="1"/>
      <c r="N890" s="67"/>
      <c r="O890" s="20"/>
      <c r="S890" s="72"/>
    </row>
    <row r="891" spans="2:19" x14ac:dyDescent="0.2">
      <c r="B891" s="1"/>
      <c r="N891" s="67"/>
      <c r="O891" s="20"/>
      <c r="S891" s="72"/>
    </row>
    <row r="892" spans="2:19" x14ac:dyDescent="0.2">
      <c r="B892" s="1"/>
      <c r="N892" s="67"/>
      <c r="O892" s="20"/>
      <c r="S892" s="72"/>
    </row>
    <row r="893" spans="2:19" x14ac:dyDescent="0.2">
      <c r="B893" s="1"/>
      <c r="N893" s="67"/>
      <c r="O893" s="20"/>
      <c r="S893" s="72"/>
    </row>
    <row r="894" spans="2:19" x14ac:dyDescent="0.2">
      <c r="B894" s="1"/>
      <c r="N894" s="67"/>
      <c r="O894" s="20"/>
      <c r="S894" s="72"/>
    </row>
    <row r="895" spans="2:19" x14ac:dyDescent="0.2">
      <c r="B895" s="1"/>
      <c r="N895" s="67"/>
      <c r="O895" s="20"/>
      <c r="S895" s="72"/>
    </row>
    <row r="896" spans="2:19" x14ac:dyDescent="0.2">
      <c r="B896" s="1"/>
      <c r="N896" s="67"/>
      <c r="O896" s="20"/>
      <c r="S896" s="72"/>
    </row>
    <row r="897" spans="2:19" x14ac:dyDescent="0.2">
      <c r="B897" s="1"/>
      <c r="N897" s="67"/>
      <c r="O897" s="20"/>
      <c r="S897" s="72"/>
    </row>
    <row r="898" spans="2:19" x14ac:dyDescent="0.2">
      <c r="B898" s="1"/>
      <c r="N898" s="67"/>
      <c r="O898" s="20"/>
      <c r="S898" s="72"/>
    </row>
    <row r="899" spans="2:19" x14ac:dyDescent="0.2">
      <c r="B899" s="1"/>
      <c r="N899" s="67"/>
      <c r="O899" s="20"/>
      <c r="S899" s="72"/>
    </row>
    <row r="900" spans="2:19" x14ac:dyDescent="0.2">
      <c r="B900" s="1"/>
      <c r="N900" s="67"/>
      <c r="O900" s="20"/>
      <c r="S900" s="72"/>
    </row>
    <row r="901" spans="2:19" x14ac:dyDescent="0.2">
      <c r="B901" s="1"/>
      <c r="N901" s="67"/>
      <c r="O901" s="20"/>
      <c r="S901" s="72"/>
    </row>
    <row r="902" spans="2:19" x14ac:dyDescent="0.2">
      <c r="B902" s="1"/>
      <c r="N902" s="67"/>
      <c r="O902" s="20"/>
      <c r="S902" s="72"/>
    </row>
    <row r="903" spans="2:19" x14ac:dyDescent="0.2">
      <c r="B903" s="1"/>
      <c r="N903" s="67"/>
      <c r="O903" s="20"/>
      <c r="S903" s="72"/>
    </row>
    <row r="904" spans="2:19" x14ac:dyDescent="0.2">
      <c r="B904" s="1"/>
      <c r="N904" s="67"/>
      <c r="O904" s="20"/>
      <c r="S904" s="72"/>
    </row>
    <row r="905" spans="2:19" x14ac:dyDescent="0.2">
      <c r="B905" s="1"/>
      <c r="N905" s="67"/>
      <c r="O905" s="20"/>
      <c r="S905" s="72"/>
    </row>
    <row r="906" spans="2:19" x14ac:dyDescent="0.2">
      <c r="B906" s="1"/>
      <c r="N906" s="67"/>
      <c r="O906" s="20"/>
      <c r="S906" s="72"/>
    </row>
    <row r="907" spans="2:19" x14ac:dyDescent="0.2">
      <c r="B907" s="1"/>
      <c r="N907" s="67"/>
      <c r="O907" s="20"/>
      <c r="S907" s="72"/>
    </row>
    <row r="908" spans="2:19" x14ac:dyDescent="0.2">
      <c r="B908" s="1"/>
      <c r="N908" s="67"/>
      <c r="O908" s="20"/>
      <c r="S908" s="72"/>
    </row>
    <row r="909" spans="2:19" x14ac:dyDescent="0.2">
      <c r="B909" s="1"/>
      <c r="N909" s="67"/>
      <c r="O909" s="20"/>
      <c r="S909" s="72"/>
    </row>
    <row r="910" spans="2:19" x14ac:dyDescent="0.2">
      <c r="B910" s="1"/>
      <c r="N910" s="67"/>
      <c r="O910" s="20"/>
      <c r="S910" s="72"/>
    </row>
    <row r="911" spans="2:19" x14ac:dyDescent="0.2">
      <c r="B911" s="1"/>
      <c r="N911" s="67"/>
      <c r="O911" s="20"/>
      <c r="S911" s="72"/>
    </row>
    <row r="912" spans="2:19" x14ac:dyDescent="0.2">
      <c r="B912" s="1"/>
      <c r="N912" s="67"/>
      <c r="O912" s="20"/>
      <c r="S912" s="72"/>
    </row>
    <row r="913" spans="2:19" x14ac:dyDescent="0.2">
      <c r="B913" s="1"/>
      <c r="N913" s="67"/>
      <c r="O913" s="20"/>
      <c r="S913" s="72"/>
    </row>
    <row r="914" spans="2:19" x14ac:dyDescent="0.2">
      <c r="B914" s="1"/>
      <c r="N914" s="67"/>
      <c r="O914" s="20"/>
      <c r="S914" s="72"/>
    </row>
    <row r="915" spans="2:19" x14ac:dyDescent="0.2">
      <c r="B915" s="1"/>
      <c r="N915" s="67"/>
      <c r="O915" s="20"/>
      <c r="S915" s="72"/>
    </row>
    <row r="916" spans="2:19" x14ac:dyDescent="0.2">
      <c r="B916" s="1"/>
      <c r="N916" s="67"/>
      <c r="O916" s="20"/>
      <c r="S916" s="72"/>
    </row>
    <row r="917" spans="2:19" x14ac:dyDescent="0.2">
      <c r="B917" s="1"/>
      <c r="N917" s="67"/>
      <c r="O917" s="20"/>
      <c r="S917" s="72"/>
    </row>
    <row r="918" spans="2:19" x14ac:dyDescent="0.2">
      <c r="B918" s="1"/>
      <c r="N918" s="67"/>
      <c r="O918" s="20"/>
      <c r="S918" s="72"/>
    </row>
    <row r="919" spans="2:19" x14ac:dyDescent="0.2">
      <c r="B919" s="1"/>
      <c r="N919" s="67"/>
      <c r="O919" s="20"/>
      <c r="S919" s="72"/>
    </row>
    <row r="920" spans="2:19" x14ac:dyDescent="0.2">
      <c r="B920" s="1"/>
      <c r="N920" s="67"/>
      <c r="O920" s="20"/>
      <c r="S920" s="72"/>
    </row>
    <row r="921" spans="2:19" x14ac:dyDescent="0.2">
      <c r="B921" s="1"/>
      <c r="N921" s="67"/>
      <c r="O921" s="20"/>
      <c r="S921" s="72"/>
    </row>
    <row r="922" spans="2:19" x14ac:dyDescent="0.2">
      <c r="B922" s="1"/>
      <c r="N922" s="67"/>
      <c r="O922" s="20"/>
      <c r="S922" s="72"/>
    </row>
    <row r="923" spans="2:19" x14ac:dyDescent="0.2">
      <c r="B923" s="1"/>
      <c r="N923" s="67"/>
      <c r="O923" s="20"/>
      <c r="S923" s="72"/>
    </row>
    <row r="924" spans="2:19" x14ac:dyDescent="0.2">
      <c r="B924" s="1"/>
      <c r="N924" s="67"/>
      <c r="O924" s="20"/>
      <c r="S924" s="72"/>
    </row>
    <row r="925" spans="2:19" x14ac:dyDescent="0.2">
      <c r="B925" s="1"/>
      <c r="N925" s="67"/>
      <c r="O925" s="20"/>
      <c r="S925" s="72"/>
    </row>
    <row r="926" spans="2:19" x14ac:dyDescent="0.2">
      <c r="B926" s="1"/>
      <c r="N926" s="67"/>
      <c r="O926" s="20"/>
      <c r="S926" s="72"/>
    </row>
    <row r="927" spans="2:19" x14ac:dyDescent="0.2">
      <c r="B927" s="1"/>
      <c r="N927" s="67"/>
      <c r="O927" s="20"/>
      <c r="S927" s="72"/>
    </row>
    <row r="928" spans="2:19" x14ac:dyDescent="0.2">
      <c r="B928" s="1"/>
      <c r="N928" s="67"/>
      <c r="O928" s="20"/>
      <c r="S928" s="72"/>
    </row>
    <row r="929" spans="2:19" x14ac:dyDescent="0.2">
      <c r="B929" s="1"/>
      <c r="N929" s="67"/>
      <c r="O929" s="20"/>
      <c r="S929" s="72"/>
    </row>
    <row r="930" spans="2:19" x14ac:dyDescent="0.2">
      <c r="B930" s="1"/>
      <c r="N930" s="67"/>
      <c r="O930" s="20"/>
      <c r="S930" s="72"/>
    </row>
    <row r="931" spans="2:19" x14ac:dyDescent="0.2">
      <c r="B931" s="1"/>
      <c r="N931" s="67"/>
      <c r="O931" s="20"/>
      <c r="S931" s="72"/>
    </row>
    <row r="932" spans="2:19" x14ac:dyDescent="0.2">
      <c r="B932" s="1"/>
      <c r="N932" s="67"/>
      <c r="O932" s="20"/>
      <c r="S932" s="72"/>
    </row>
    <row r="933" spans="2:19" x14ac:dyDescent="0.2">
      <c r="B933" s="1"/>
      <c r="N933" s="67"/>
      <c r="O933" s="20"/>
      <c r="S933" s="72"/>
    </row>
    <row r="934" spans="2:19" x14ac:dyDescent="0.2">
      <c r="B934" s="1"/>
      <c r="N934" s="67"/>
      <c r="O934" s="20"/>
      <c r="S934" s="72"/>
    </row>
    <row r="935" spans="2:19" x14ac:dyDescent="0.2">
      <c r="B935" s="1"/>
      <c r="N935" s="67"/>
      <c r="O935" s="20"/>
      <c r="S935" s="72"/>
    </row>
    <row r="936" spans="2:19" x14ac:dyDescent="0.2">
      <c r="B936" s="1"/>
      <c r="N936" s="67"/>
      <c r="O936" s="20"/>
      <c r="S936" s="72"/>
    </row>
    <row r="937" spans="2:19" x14ac:dyDescent="0.2">
      <c r="B937" s="1"/>
      <c r="N937" s="67"/>
      <c r="O937" s="20"/>
      <c r="S937" s="72"/>
    </row>
    <row r="938" spans="2:19" x14ac:dyDescent="0.2">
      <c r="B938" s="1"/>
      <c r="N938" s="67"/>
      <c r="O938" s="20"/>
      <c r="S938" s="72"/>
    </row>
    <row r="939" spans="2:19" x14ac:dyDescent="0.2">
      <c r="B939" s="1"/>
      <c r="N939" s="67"/>
      <c r="O939" s="20"/>
      <c r="S939" s="72"/>
    </row>
    <row r="940" spans="2:19" x14ac:dyDescent="0.2">
      <c r="B940" s="1"/>
      <c r="N940" s="67"/>
      <c r="O940" s="20"/>
      <c r="S940" s="72"/>
    </row>
    <row r="941" spans="2:19" x14ac:dyDescent="0.2">
      <c r="B941" s="1"/>
      <c r="N941" s="67"/>
      <c r="O941" s="20"/>
      <c r="S941" s="72"/>
    </row>
    <row r="942" spans="2:19" x14ac:dyDescent="0.2">
      <c r="B942" s="1"/>
      <c r="N942" s="67"/>
      <c r="O942" s="20"/>
      <c r="S942" s="72"/>
    </row>
    <row r="943" spans="2:19" x14ac:dyDescent="0.2">
      <c r="B943" s="1"/>
      <c r="N943" s="67"/>
      <c r="O943" s="20"/>
      <c r="S943" s="72"/>
    </row>
    <row r="944" spans="2:19" x14ac:dyDescent="0.2">
      <c r="B944" s="1"/>
      <c r="N944" s="67"/>
      <c r="O944" s="20"/>
      <c r="S944" s="72"/>
    </row>
    <row r="945" spans="2:19" x14ac:dyDescent="0.2">
      <c r="B945" s="1"/>
      <c r="N945" s="67"/>
      <c r="O945" s="20"/>
      <c r="S945" s="72"/>
    </row>
    <row r="946" spans="2:19" x14ac:dyDescent="0.2">
      <c r="B946" s="1"/>
      <c r="N946" s="67"/>
      <c r="O946" s="20"/>
      <c r="S946" s="72"/>
    </row>
    <row r="947" spans="2:19" x14ac:dyDescent="0.2">
      <c r="B947" s="1"/>
      <c r="N947" s="67"/>
      <c r="O947" s="20"/>
      <c r="S947" s="72"/>
    </row>
    <row r="948" spans="2:19" x14ac:dyDescent="0.2">
      <c r="B948" s="1"/>
      <c r="N948" s="67"/>
      <c r="O948" s="20"/>
      <c r="S948" s="72"/>
    </row>
    <row r="949" spans="2:19" x14ac:dyDescent="0.2">
      <c r="B949" s="1"/>
      <c r="N949" s="67"/>
      <c r="O949" s="20"/>
      <c r="S949" s="72"/>
    </row>
    <row r="950" spans="2:19" x14ac:dyDescent="0.2">
      <c r="B950" s="1"/>
      <c r="N950" s="67"/>
      <c r="O950" s="20"/>
      <c r="S950" s="72"/>
    </row>
    <row r="951" spans="2:19" x14ac:dyDescent="0.2">
      <c r="B951" s="1"/>
      <c r="N951" s="67"/>
      <c r="O951" s="20"/>
      <c r="S951" s="72"/>
    </row>
    <row r="952" spans="2:19" x14ac:dyDescent="0.2">
      <c r="B952" s="1"/>
      <c r="N952" s="67"/>
      <c r="O952" s="20"/>
      <c r="S952" s="72"/>
    </row>
    <row r="953" spans="2:19" x14ac:dyDescent="0.2">
      <c r="B953" s="1"/>
      <c r="N953" s="67"/>
      <c r="O953" s="20"/>
      <c r="S953" s="72"/>
    </row>
    <row r="954" spans="2:19" x14ac:dyDescent="0.2">
      <c r="B954" s="1"/>
      <c r="N954" s="67"/>
      <c r="O954" s="20"/>
      <c r="S954" s="72"/>
    </row>
    <row r="955" spans="2:19" x14ac:dyDescent="0.2">
      <c r="B955" s="1"/>
      <c r="N955" s="67"/>
      <c r="O955" s="20"/>
      <c r="S955" s="72"/>
    </row>
    <row r="956" spans="2:19" x14ac:dyDescent="0.2">
      <c r="B956" s="1"/>
      <c r="N956" s="67"/>
      <c r="O956" s="20"/>
      <c r="S956" s="72"/>
    </row>
    <row r="957" spans="2:19" x14ac:dyDescent="0.2">
      <c r="B957" s="1"/>
      <c r="N957" s="67"/>
      <c r="O957" s="20"/>
      <c r="S957" s="72"/>
    </row>
    <row r="958" spans="2:19" x14ac:dyDescent="0.2">
      <c r="B958" s="1"/>
      <c r="N958" s="67"/>
      <c r="O958" s="20"/>
      <c r="S958" s="72"/>
    </row>
    <row r="959" spans="2:19" x14ac:dyDescent="0.2">
      <c r="B959" s="1"/>
      <c r="N959" s="67"/>
      <c r="O959" s="20"/>
      <c r="S959" s="72"/>
    </row>
    <row r="960" spans="2:19" x14ac:dyDescent="0.2">
      <c r="B960" s="1"/>
      <c r="N960" s="67"/>
      <c r="O960" s="20"/>
      <c r="S960" s="72"/>
    </row>
    <row r="961" spans="2:19" x14ac:dyDescent="0.2">
      <c r="B961" s="1"/>
      <c r="N961" s="67"/>
      <c r="O961" s="20"/>
      <c r="S961" s="72"/>
    </row>
    <row r="962" spans="2:19" x14ac:dyDescent="0.2">
      <c r="B962" s="1"/>
      <c r="N962" s="67"/>
      <c r="O962" s="20"/>
      <c r="S962" s="72"/>
    </row>
    <row r="963" spans="2:19" x14ac:dyDescent="0.2">
      <c r="B963" s="1"/>
      <c r="N963" s="67"/>
      <c r="O963" s="20"/>
      <c r="S963" s="72"/>
    </row>
    <row r="964" spans="2:19" x14ac:dyDescent="0.2">
      <c r="B964" s="1"/>
      <c r="N964" s="67"/>
      <c r="O964" s="20"/>
      <c r="S964" s="72"/>
    </row>
    <row r="965" spans="2:19" x14ac:dyDescent="0.2">
      <c r="B965" s="1"/>
      <c r="N965" s="67"/>
      <c r="O965" s="20"/>
      <c r="S965" s="72"/>
    </row>
    <row r="966" spans="2:19" x14ac:dyDescent="0.2">
      <c r="B966" s="1"/>
      <c r="N966" s="67"/>
      <c r="O966" s="20"/>
      <c r="S966" s="72"/>
    </row>
    <row r="967" spans="2:19" x14ac:dyDescent="0.2">
      <c r="B967" s="1"/>
      <c r="N967" s="67"/>
      <c r="O967" s="20"/>
      <c r="S967" s="72"/>
    </row>
    <row r="968" spans="2:19" x14ac:dyDescent="0.2">
      <c r="B968" s="1"/>
      <c r="N968" s="67"/>
      <c r="O968" s="20"/>
      <c r="S968" s="72"/>
    </row>
    <row r="969" spans="2:19" x14ac:dyDescent="0.2">
      <c r="B969" s="1"/>
      <c r="N969" s="67"/>
      <c r="O969" s="20"/>
      <c r="S969" s="72"/>
    </row>
    <row r="970" spans="2:19" x14ac:dyDescent="0.2">
      <c r="B970" s="1"/>
      <c r="N970" s="67"/>
      <c r="O970" s="20"/>
      <c r="S970" s="72"/>
    </row>
    <row r="971" spans="2:19" x14ac:dyDescent="0.2">
      <c r="B971" s="1"/>
      <c r="N971" s="67"/>
      <c r="O971" s="20"/>
      <c r="S971" s="72"/>
    </row>
    <row r="972" spans="2:19" x14ac:dyDescent="0.2">
      <c r="B972" s="1"/>
      <c r="N972" s="67"/>
      <c r="O972" s="20"/>
      <c r="S972" s="72"/>
    </row>
    <row r="973" spans="2:19" x14ac:dyDescent="0.2">
      <c r="B973" s="1"/>
      <c r="N973" s="67"/>
      <c r="O973" s="20"/>
      <c r="S973" s="72"/>
    </row>
    <row r="974" spans="2:19" x14ac:dyDescent="0.2">
      <c r="B974" s="1"/>
      <c r="N974" s="67"/>
      <c r="O974" s="20"/>
      <c r="S974" s="72"/>
    </row>
    <row r="975" spans="2:19" x14ac:dyDescent="0.2">
      <c r="B975" s="1"/>
      <c r="N975" s="67"/>
      <c r="O975" s="20"/>
      <c r="S975" s="72"/>
    </row>
    <row r="976" spans="2:19" x14ac:dyDescent="0.2">
      <c r="B976" s="1"/>
      <c r="N976" s="67"/>
      <c r="O976" s="20"/>
      <c r="S976" s="72"/>
    </row>
    <row r="977" spans="2:19" x14ac:dyDescent="0.2">
      <c r="B977" s="1"/>
      <c r="N977" s="67"/>
      <c r="O977" s="20"/>
      <c r="S977" s="72"/>
    </row>
    <row r="978" spans="2:19" x14ac:dyDescent="0.2">
      <c r="B978" s="1"/>
      <c r="N978" s="67"/>
      <c r="O978" s="20"/>
      <c r="S978" s="72"/>
    </row>
    <row r="979" spans="2:19" x14ac:dyDescent="0.2">
      <c r="B979" s="1"/>
      <c r="N979" s="67"/>
      <c r="O979" s="20"/>
      <c r="S979" s="72"/>
    </row>
    <row r="980" spans="2:19" x14ac:dyDescent="0.2">
      <c r="B980" s="1"/>
      <c r="N980" s="67"/>
      <c r="O980" s="20"/>
      <c r="S980" s="72"/>
    </row>
    <row r="981" spans="2:19" x14ac:dyDescent="0.2">
      <c r="B981" s="1"/>
      <c r="N981" s="67"/>
      <c r="O981" s="20"/>
      <c r="S981" s="72"/>
    </row>
    <row r="982" spans="2:19" x14ac:dyDescent="0.2">
      <c r="B982" s="1"/>
      <c r="N982" s="67"/>
      <c r="O982" s="20"/>
      <c r="S982" s="72"/>
    </row>
    <row r="983" spans="2:19" x14ac:dyDescent="0.2">
      <c r="B983" s="1"/>
      <c r="N983" s="67"/>
      <c r="O983" s="20"/>
      <c r="S983" s="72"/>
    </row>
    <row r="984" spans="2:19" x14ac:dyDescent="0.2">
      <c r="B984" s="1"/>
      <c r="N984" s="67"/>
      <c r="O984" s="20"/>
      <c r="S984" s="72"/>
    </row>
    <row r="985" spans="2:19" x14ac:dyDescent="0.2">
      <c r="B985" s="1"/>
      <c r="N985" s="67"/>
      <c r="O985" s="20"/>
      <c r="S985" s="72"/>
    </row>
    <row r="986" spans="2:19" x14ac:dyDescent="0.2">
      <c r="B986" s="1"/>
      <c r="N986" s="67"/>
      <c r="O986" s="20"/>
      <c r="S986" s="72"/>
    </row>
    <row r="987" spans="2:19" x14ac:dyDescent="0.2">
      <c r="B987" s="1"/>
      <c r="N987" s="67"/>
      <c r="O987" s="20"/>
      <c r="S987" s="72"/>
    </row>
    <row r="988" spans="2:19" x14ac:dyDescent="0.2">
      <c r="B988" s="1"/>
      <c r="N988" s="67"/>
      <c r="O988" s="20"/>
      <c r="S988" s="72"/>
    </row>
    <row r="989" spans="2:19" x14ac:dyDescent="0.2">
      <c r="B989" s="1"/>
      <c r="N989" s="67"/>
      <c r="O989" s="20"/>
      <c r="S989" s="72"/>
    </row>
    <row r="990" spans="2:19" x14ac:dyDescent="0.2">
      <c r="B990" s="1"/>
      <c r="N990" s="67"/>
      <c r="O990" s="20"/>
      <c r="S990" s="72"/>
    </row>
    <row r="991" spans="2:19" x14ac:dyDescent="0.2">
      <c r="B991" s="1"/>
      <c r="N991" s="67"/>
      <c r="O991" s="20"/>
      <c r="S991" s="72"/>
    </row>
    <row r="992" spans="2:19" x14ac:dyDescent="0.2">
      <c r="B992" s="1"/>
      <c r="N992" s="67"/>
      <c r="O992" s="20"/>
      <c r="S992" s="72"/>
    </row>
    <row r="993" spans="2:19" x14ac:dyDescent="0.2">
      <c r="B993" s="1"/>
      <c r="N993" s="67"/>
      <c r="O993" s="20"/>
      <c r="S993" s="72"/>
    </row>
    <row r="994" spans="2:19" x14ac:dyDescent="0.2">
      <c r="B994" s="1"/>
      <c r="N994" s="67"/>
      <c r="O994" s="20"/>
      <c r="S994" s="72"/>
    </row>
    <row r="995" spans="2:19" x14ac:dyDescent="0.2">
      <c r="B995" s="1"/>
      <c r="N995" s="67"/>
      <c r="O995" s="20"/>
      <c r="S995" s="72"/>
    </row>
    <row r="996" spans="2:19" x14ac:dyDescent="0.2">
      <c r="B996" s="1"/>
      <c r="N996" s="67"/>
      <c r="O996" s="20"/>
      <c r="S996" s="72"/>
    </row>
    <row r="997" spans="2:19" x14ac:dyDescent="0.2">
      <c r="B997" s="1"/>
      <c r="N997" s="67"/>
      <c r="O997" s="20"/>
      <c r="S997" s="72"/>
    </row>
    <row r="998" spans="2:19" x14ac:dyDescent="0.2">
      <c r="B998" s="1"/>
      <c r="N998" s="67"/>
      <c r="O998" s="20"/>
      <c r="S998" s="72"/>
    </row>
    <row r="999" spans="2:19" x14ac:dyDescent="0.2">
      <c r="B999" s="1"/>
      <c r="N999" s="67"/>
      <c r="O999" s="20"/>
      <c r="S999" s="72"/>
    </row>
    <row r="1000" spans="2:19" x14ac:dyDescent="0.2">
      <c r="B1000" s="1"/>
      <c r="N1000" s="67"/>
      <c r="O1000" s="20"/>
      <c r="S1000" s="72"/>
    </row>
    <row r="1001" spans="2:19" x14ac:dyDescent="0.2">
      <c r="B1001" s="1"/>
      <c r="N1001" s="67"/>
      <c r="O1001" s="20"/>
      <c r="S1001" s="72"/>
    </row>
    <row r="1002" spans="2:19" x14ac:dyDescent="0.2">
      <c r="B1002" s="1"/>
      <c r="N1002" s="67"/>
      <c r="O1002" s="20"/>
      <c r="S1002" s="72"/>
    </row>
    <row r="1003" spans="2:19" x14ac:dyDescent="0.2">
      <c r="B1003" s="1"/>
      <c r="N1003" s="67"/>
      <c r="O1003" s="20"/>
      <c r="S1003" s="72"/>
    </row>
    <row r="1004" spans="2:19" x14ac:dyDescent="0.2">
      <c r="B1004" s="1"/>
      <c r="N1004" s="67"/>
      <c r="O1004" s="20"/>
      <c r="S1004" s="72"/>
    </row>
    <row r="1005" spans="2:19" x14ac:dyDescent="0.2">
      <c r="B1005" s="1"/>
      <c r="N1005" s="67"/>
      <c r="O1005" s="20"/>
      <c r="S1005" s="72"/>
    </row>
    <row r="1006" spans="2:19" x14ac:dyDescent="0.2">
      <c r="B1006" s="1"/>
      <c r="N1006" s="67"/>
      <c r="O1006" s="20"/>
      <c r="S1006" s="72"/>
    </row>
    <row r="1007" spans="2:19" x14ac:dyDescent="0.2">
      <c r="B1007" s="1"/>
      <c r="N1007" s="67"/>
      <c r="O1007" s="20"/>
      <c r="S1007" s="72"/>
    </row>
    <row r="1008" spans="2:19" x14ac:dyDescent="0.2">
      <c r="B1008" s="1"/>
      <c r="N1008" s="67"/>
      <c r="O1008" s="20"/>
      <c r="S1008" s="72"/>
    </row>
    <row r="1009" spans="2:19" x14ac:dyDescent="0.2">
      <c r="B1009" s="1"/>
      <c r="N1009" s="67"/>
      <c r="O1009" s="20"/>
      <c r="S1009" s="72"/>
    </row>
    <row r="1010" spans="2:19" x14ac:dyDescent="0.2">
      <c r="B1010" s="1"/>
      <c r="N1010" s="67"/>
      <c r="O1010" s="20"/>
      <c r="S1010" s="72"/>
    </row>
    <row r="1011" spans="2:19" x14ac:dyDescent="0.2">
      <c r="B1011" s="1"/>
      <c r="N1011" s="67"/>
      <c r="O1011" s="20"/>
      <c r="S1011" s="72"/>
    </row>
    <row r="1012" spans="2:19" x14ac:dyDescent="0.2">
      <c r="B1012" s="1"/>
      <c r="N1012" s="67"/>
      <c r="O1012" s="20"/>
      <c r="S1012" s="72"/>
    </row>
    <row r="1013" spans="2:19" x14ac:dyDescent="0.2">
      <c r="B1013" s="1"/>
      <c r="N1013" s="67"/>
      <c r="O1013" s="20"/>
      <c r="S1013" s="72"/>
    </row>
    <row r="1014" spans="2:19" x14ac:dyDescent="0.2">
      <c r="B1014" s="1"/>
      <c r="N1014" s="67"/>
      <c r="O1014" s="20"/>
      <c r="S1014" s="72"/>
    </row>
    <row r="1015" spans="2:19" x14ac:dyDescent="0.2">
      <c r="B1015" s="1"/>
      <c r="N1015" s="67"/>
      <c r="O1015" s="20"/>
      <c r="S1015" s="72"/>
    </row>
    <row r="1016" spans="2:19" x14ac:dyDescent="0.2">
      <c r="B1016" s="1"/>
      <c r="N1016" s="67"/>
      <c r="O1016" s="20"/>
      <c r="S1016" s="72"/>
    </row>
    <row r="1017" spans="2:19" x14ac:dyDescent="0.2">
      <c r="B1017" s="1"/>
      <c r="N1017" s="67"/>
      <c r="O1017" s="20"/>
      <c r="S1017" s="72"/>
    </row>
    <row r="1018" spans="2:19" x14ac:dyDescent="0.2">
      <c r="B1018" s="1"/>
      <c r="N1018" s="67"/>
      <c r="O1018" s="20"/>
      <c r="S1018" s="72"/>
    </row>
    <row r="1019" spans="2:19" x14ac:dyDescent="0.2">
      <c r="B1019" s="1"/>
      <c r="N1019" s="67"/>
      <c r="O1019" s="20"/>
      <c r="S1019" s="72"/>
    </row>
    <row r="1020" spans="2:19" x14ac:dyDescent="0.2">
      <c r="B1020" s="1"/>
      <c r="N1020" s="67"/>
      <c r="O1020" s="20"/>
      <c r="S1020" s="72"/>
    </row>
    <row r="1021" spans="2:19" x14ac:dyDescent="0.2">
      <c r="B1021" s="1"/>
      <c r="N1021" s="67"/>
      <c r="O1021" s="20"/>
      <c r="S1021" s="72"/>
    </row>
    <row r="1022" spans="2:19" x14ac:dyDescent="0.2">
      <c r="B1022" s="1"/>
      <c r="N1022" s="67"/>
      <c r="O1022" s="20"/>
      <c r="S1022" s="72"/>
    </row>
    <row r="1023" spans="2:19" x14ac:dyDescent="0.2">
      <c r="B1023" s="1"/>
      <c r="N1023" s="67"/>
      <c r="O1023" s="20"/>
      <c r="S1023" s="72"/>
    </row>
    <row r="1024" spans="2:19" x14ac:dyDescent="0.2">
      <c r="B1024" s="1"/>
      <c r="N1024" s="67"/>
      <c r="O1024" s="20"/>
      <c r="S1024" s="72"/>
    </row>
    <row r="1025" spans="2:19" x14ac:dyDescent="0.2">
      <c r="B1025" s="1"/>
      <c r="N1025" s="67"/>
      <c r="O1025" s="20"/>
      <c r="S1025" s="72"/>
    </row>
    <row r="1026" spans="2:19" x14ac:dyDescent="0.2">
      <c r="B1026" s="1"/>
      <c r="N1026" s="67"/>
      <c r="O1026" s="20"/>
      <c r="S1026" s="72"/>
    </row>
    <row r="1027" spans="2:19" x14ac:dyDescent="0.2">
      <c r="B1027" s="1"/>
      <c r="N1027" s="67"/>
      <c r="O1027" s="20"/>
      <c r="S1027" s="72"/>
    </row>
    <row r="1028" spans="2:19" x14ac:dyDescent="0.2">
      <c r="B1028" s="1"/>
      <c r="N1028" s="67"/>
      <c r="O1028" s="20"/>
      <c r="S1028" s="72"/>
    </row>
    <row r="1029" spans="2:19" x14ac:dyDescent="0.2">
      <c r="B1029" s="1"/>
      <c r="N1029" s="67"/>
      <c r="O1029" s="20"/>
      <c r="S1029" s="72"/>
    </row>
    <row r="1030" spans="2:19" x14ac:dyDescent="0.2">
      <c r="B1030" s="1"/>
      <c r="N1030" s="67"/>
      <c r="O1030" s="20"/>
      <c r="S1030" s="72"/>
    </row>
    <row r="1031" spans="2:19" x14ac:dyDescent="0.2">
      <c r="B1031" s="1"/>
      <c r="N1031" s="67"/>
      <c r="O1031" s="20"/>
      <c r="S1031" s="72"/>
    </row>
    <row r="1032" spans="2:19" x14ac:dyDescent="0.2">
      <c r="B1032" s="1"/>
      <c r="N1032" s="67"/>
      <c r="O1032" s="20"/>
      <c r="S1032" s="72"/>
    </row>
    <row r="1033" spans="2:19" x14ac:dyDescent="0.2">
      <c r="B1033" s="1"/>
      <c r="N1033" s="67"/>
      <c r="O1033" s="20"/>
      <c r="S1033" s="72"/>
    </row>
    <row r="1034" spans="2:19" x14ac:dyDescent="0.2">
      <c r="B1034" s="1"/>
      <c r="N1034" s="67"/>
      <c r="O1034" s="20"/>
      <c r="S1034" s="72"/>
    </row>
    <row r="1035" spans="2:19" x14ac:dyDescent="0.2">
      <c r="B1035" s="1"/>
      <c r="N1035" s="67"/>
      <c r="O1035" s="20"/>
      <c r="S1035" s="72"/>
    </row>
    <row r="1036" spans="2:19" x14ac:dyDescent="0.2">
      <c r="B1036" s="1"/>
      <c r="N1036" s="67"/>
      <c r="O1036" s="20"/>
      <c r="S1036" s="72"/>
    </row>
    <row r="1037" spans="2:19" x14ac:dyDescent="0.2">
      <c r="B1037" s="1"/>
      <c r="N1037" s="67"/>
      <c r="O1037" s="20"/>
      <c r="S1037" s="72"/>
    </row>
    <row r="1038" spans="2:19" x14ac:dyDescent="0.2">
      <c r="B1038" s="1"/>
      <c r="N1038" s="67"/>
      <c r="O1038" s="20"/>
      <c r="S1038" s="72"/>
    </row>
    <row r="1039" spans="2:19" x14ac:dyDescent="0.2">
      <c r="B1039" s="1"/>
      <c r="N1039" s="67"/>
      <c r="O1039" s="20"/>
      <c r="S1039" s="72"/>
    </row>
    <row r="1040" spans="2:19" x14ac:dyDescent="0.2">
      <c r="B1040" s="1"/>
      <c r="N1040" s="67"/>
      <c r="O1040" s="20"/>
      <c r="S1040" s="72"/>
    </row>
    <row r="1041" spans="2:19" x14ac:dyDescent="0.2">
      <c r="B1041" s="1"/>
      <c r="N1041" s="67"/>
      <c r="O1041" s="20"/>
      <c r="S1041" s="72"/>
    </row>
    <row r="1042" spans="2:19" x14ac:dyDescent="0.2">
      <c r="B1042" s="1"/>
      <c r="N1042" s="67"/>
      <c r="O1042" s="20"/>
      <c r="S1042" s="72"/>
    </row>
    <row r="1043" spans="2:19" x14ac:dyDescent="0.2">
      <c r="B1043" s="1"/>
      <c r="N1043" s="67"/>
      <c r="O1043" s="20"/>
      <c r="S1043" s="72"/>
    </row>
    <row r="1044" spans="2:19" x14ac:dyDescent="0.2">
      <c r="B1044" s="1"/>
      <c r="N1044" s="67"/>
      <c r="O1044" s="20"/>
      <c r="S1044" s="72"/>
    </row>
    <row r="1045" spans="2:19" x14ac:dyDescent="0.2">
      <c r="B1045" s="1"/>
      <c r="N1045" s="67"/>
      <c r="O1045" s="20"/>
      <c r="S1045" s="72"/>
    </row>
    <row r="1046" spans="2:19" x14ac:dyDescent="0.2">
      <c r="B1046" s="1"/>
      <c r="N1046" s="67"/>
      <c r="O1046" s="20"/>
      <c r="S1046" s="72"/>
    </row>
    <row r="1047" spans="2:19" x14ac:dyDescent="0.2">
      <c r="B1047" s="1"/>
      <c r="N1047" s="67"/>
      <c r="O1047" s="20"/>
      <c r="S1047" s="72"/>
    </row>
    <row r="1048" spans="2:19" x14ac:dyDescent="0.2">
      <c r="B1048" s="1"/>
      <c r="N1048" s="67"/>
      <c r="O1048" s="20"/>
      <c r="S1048" s="72"/>
    </row>
    <row r="1049" spans="2:19" x14ac:dyDescent="0.2">
      <c r="B1049" s="1"/>
      <c r="N1049" s="67"/>
      <c r="O1049" s="20"/>
      <c r="S1049" s="72"/>
    </row>
    <row r="1050" spans="2:19" x14ac:dyDescent="0.2">
      <c r="B1050" s="1"/>
      <c r="N1050" s="67"/>
      <c r="O1050" s="20"/>
      <c r="S1050" s="72"/>
    </row>
    <row r="1051" spans="2:19" x14ac:dyDescent="0.2">
      <c r="B1051" s="1"/>
      <c r="N1051" s="67"/>
      <c r="O1051" s="20"/>
      <c r="S1051" s="72"/>
    </row>
    <row r="1052" spans="2:19" x14ac:dyDescent="0.2">
      <c r="B1052" s="1"/>
      <c r="N1052" s="67"/>
      <c r="O1052" s="20"/>
      <c r="S1052" s="72"/>
    </row>
    <row r="1053" spans="2:19" x14ac:dyDescent="0.2">
      <c r="B1053" s="1"/>
      <c r="N1053" s="67"/>
      <c r="O1053" s="20"/>
      <c r="S1053" s="72"/>
    </row>
    <row r="1054" spans="2:19" x14ac:dyDescent="0.2">
      <c r="B1054" s="1"/>
      <c r="N1054" s="67"/>
      <c r="O1054" s="20"/>
      <c r="S1054" s="72"/>
    </row>
    <row r="1055" spans="2:19" x14ac:dyDescent="0.2">
      <c r="B1055" s="1"/>
      <c r="N1055" s="67"/>
      <c r="O1055" s="20"/>
      <c r="S1055" s="72"/>
    </row>
    <row r="1056" spans="2:19" x14ac:dyDescent="0.2">
      <c r="B1056" s="1"/>
      <c r="N1056" s="67"/>
      <c r="O1056" s="20"/>
      <c r="S1056" s="72"/>
    </row>
    <row r="1057" spans="2:19" x14ac:dyDescent="0.2">
      <c r="B1057" s="1"/>
      <c r="N1057" s="67"/>
      <c r="O1057" s="20"/>
      <c r="S1057" s="72"/>
    </row>
    <row r="1058" spans="2:19" x14ac:dyDescent="0.2">
      <c r="B1058" s="1"/>
      <c r="N1058" s="67"/>
      <c r="O1058" s="20"/>
      <c r="S1058" s="72"/>
    </row>
    <row r="1059" spans="2:19" x14ac:dyDescent="0.2">
      <c r="B1059" s="1"/>
      <c r="N1059" s="67"/>
      <c r="O1059" s="20"/>
      <c r="S1059" s="72"/>
    </row>
    <row r="1060" spans="2:19" x14ac:dyDescent="0.2">
      <c r="B1060" s="1"/>
      <c r="N1060" s="67"/>
      <c r="O1060" s="20"/>
      <c r="S1060" s="72"/>
    </row>
    <row r="1061" spans="2:19" x14ac:dyDescent="0.2">
      <c r="B1061" s="1"/>
      <c r="N1061" s="67"/>
      <c r="O1061" s="20"/>
      <c r="S1061" s="72"/>
    </row>
    <row r="1062" spans="2:19" x14ac:dyDescent="0.2">
      <c r="B1062" s="1"/>
      <c r="N1062" s="67"/>
      <c r="O1062" s="20"/>
      <c r="S1062" s="72"/>
    </row>
    <row r="1063" spans="2:19" x14ac:dyDescent="0.2">
      <c r="B1063" s="1"/>
      <c r="N1063" s="67"/>
      <c r="O1063" s="20"/>
      <c r="S1063" s="72"/>
    </row>
    <row r="1064" spans="2:19" x14ac:dyDescent="0.2">
      <c r="B1064" s="1"/>
      <c r="N1064" s="67"/>
      <c r="O1064" s="20"/>
      <c r="S1064" s="72"/>
    </row>
    <row r="1065" spans="2:19" x14ac:dyDescent="0.2">
      <c r="B1065" s="1"/>
      <c r="N1065" s="67"/>
      <c r="O1065" s="20"/>
      <c r="S1065" s="72"/>
    </row>
    <row r="1066" spans="2:19" x14ac:dyDescent="0.2">
      <c r="B1066" s="1"/>
      <c r="N1066" s="67"/>
      <c r="O1066" s="20"/>
      <c r="S1066" s="72"/>
    </row>
    <row r="1067" spans="2:19" x14ac:dyDescent="0.2">
      <c r="B1067" s="1"/>
      <c r="N1067" s="67"/>
      <c r="O1067" s="20"/>
      <c r="S1067" s="72"/>
    </row>
    <row r="1068" spans="2:19" x14ac:dyDescent="0.2">
      <c r="B1068" s="1"/>
      <c r="N1068" s="67"/>
      <c r="O1068" s="20"/>
      <c r="S1068" s="72"/>
    </row>
    <row r="1069" spans="2:19" x14ac:dyDescent="0.2">
      <c r="B1069" s="1"/>
      <c r="N1069" s="67"/>
      <c r="O1069" s="20"/>
      <c r="S1069" s="72"/>
    </row>
    <row r="1070" spans="2:19" x14ac:dyDescent="0.2">
      <c r="B1070" s="1"/>
      <c r="N1070" s="67"/>
      <c r="O1070" s="20"/>
      <c r="S1070" s="72"/>
    </row>
    <row r="1071" spans="2:19" x14ac:dyDescent="0.2">
      <c r="B1071" s="1"/>
      <c r="N1071" s="67"/>
      <c r="O1071" s="20"/>
      <c r="S1071" s="72"/>
    </row>
    <row r="1072" spans="2:19" x14ac:dyDescent="0.2">
      <c r="B1072" s="1"/>
      <c r="N1072" s="67"/>
      <c r="O1072" s="20"/>
      <c r="S1072" s="72"/>
    </row>
    <row r="1073" spans="2:19" x14ac:dyDescent="0.2">
      <c r="B1073" s="1"/>
      <c r="N1073" s="67"/>
      <c r="O1073" s="20"/>
      <c r="S1073" s="72"/>
    </row>
    <row r="1074" spans="2:19" x14ac:dyDescent="0.2">
      <c r="B1074" s="1"/>
      <c r="N1074" s="67"/>
      <c r="O1074" s="20"/>
      <c r="S1074" s="72"/>
    </row>
    <row r="1075" spans="2:19" x14ac:dyDescent="0.2">
      <c r="B1075" s="1"/>
      <c r="N1075" s="67"/>
      <c r="O1075" s="20"/>
      <c r="S1075" s="72"/>
    </row>
    <row r="1076" spans="2:19" x14ac:dyDescent="0.2">
      <c r="B1076" s="1"/>
      <c r="N1076" s="67"/>
      <c r="O1076" s="20"/>
      <c r="S1076" s="72"/>
    </row>
    <row r="1077" spans="2:19" x14ac:dyDescent="0.2">
      <c r="B1077" s="1"/>
      <c r="N1077" s="67"/>
      <c r="O1077" s="20"/>
      <c r="S1077" s="72"/>
    </row>
    <row r="1078" spans="2:19" x14ac:dyDescent="0.2">
      <c r="B1078" s="1"/>
      <c r="N1078" s="67"/>
      <c r="O1078" s="20"/>
      <c r="S1078" s="72"/>
    </row>
    <row r="1079" spans="2:19" x14ac:dyDescent="0.2">
      <c r="B1079" s="1"/>
      <c r="N1079" s="67"/>
      <c r="O1079" s="20"/>
      <c r="S1079" s="72"/>
    </row>
    <row r="1080" spans="2:19" x14ac:dyDescent="0.2">
      <c r="B1080" s="1"/>
      <c r="N1080" s="67"/>
      <c r="O1080" s="20"/>
      <c r="S1080" s="72"/>
    </row>
    <row r="1081" spans="2:19" x14ac:dyDescent="0.2">
      <c r="B1081" s="1"/>
      <c r="S1081" s="72"/>
    </row>
    <row r="1082" spans="2:19" x14ac:dyDescent="0.2">
      <c r="B1082" s="1"/>
      <c r="S1082" s="72"/>
    </row>
    <row r="1083" spans="2:19" x14ac:dyDescent="0.2">
      <c r="B1083" s="1"/>
      <c r="S1083" s="72"/>
    </row>
    <row r="1084" spans="2:19" x14ac:dyDescent="0.2">
      <c r="B1084" s="1"/>
      <c r="S1084" s="72"/>
    </row>
    <row r="1085" spans="2:19" x14ac:dyDescent="0.2">
      <c r="B1085" s="1"/>
      <c r="S1085" s="72"/>
    </row>
    <row r="1086" spans="2:19" x14ac:dyDescent="0.2">
      <c r="B1086" s="1"/>
      <c r="S1086" s="72"/>
    </row>
    <row r="1087" spans="2:19" x14ac:dyDescent="0.2">
      <c r="B1087" s="1"/>
      <c r="S1087" s="72"/>
    </row>
    <row r="1088" spans="2:19" x14ac:dyDescent="0.2">
      <c r="B1088" s="1"/>
      <c r="S1088" s="72"/>
    </row>
    <row r="1089" spans="2:19" x14ac:dyDescent="0.2">
      <c r="B1089" s="1"/>
      <c r="S1089" s="72"/>
    </row>
    <row r="1090" spans="2:19" x14ac:dyDescent="0.2">
      <c r="B1090" s="1"/>
      <c r="S1090" s="72"/>
    </row>
    <row r="1091" spans="2:19" x14ac:dyDescent="0.2">
      <c r="B1091" s="1"/>
      <c r="S1091" s="72"/>
    </row>
    <row r="1092" spans="2:19" x14ac:dyDescent="0.2">
      <c r="B1092" s="1"/>
      <c r="S1092" s="72"/>
    </row>
    <row r="1093" spans="2:19" x14ac:dyDescent="0.2">
      <c r="B1093" s="1"/>
      <c r="S1093" s="72"/>
    </row>
    <row r="1094" spans="2:19" x14ac:dyDescent="0.2">
      <c r="B1094" s="1"/>
      <c r="S1094" s="72"/>
    </row>
    <row r="1095" spans="2:19" x14ac:dyDescent="0.2">
      <c r="B1095" s="1"/>
      <c r="S1095" s="72"/>
    </row>
    <row r="1096" spans="2:19" x14ac:dyDescent="0.2">
      <c r="B1096" s="1"/>
      <c r="S1096" s="72"/>
    </row>
    <row r="1097" spans="2:19" x14ac:dyDescent="0.2">
      <c r="B1097" s="1"/>
      <c r="S1097" s="72"/>
    </row>
    <row r="1098" spans="2:19" x14ac:dyDescent="0.2">
      <c r="B1098" s="1"/>
      <c r="S1098" s="72"/>
    </row>
    <row r="1099" spans="2:19" x14ac:dyDescent="0.2">
      <c r="B1099" s="1"/>
      <c r="S1099" s="72"/>
    </row>
    <row r="1100" spans="2:19" x14ac:dyDescent="0.2">
      <c r="B1100" s="1"/>
      <c r="S1100" s="72"/>
    </row>
    <row r="1101" spans="2:19" x14ac:dyDescent="0.2">
      <c r="B1101" s="1"/>
      <c r="S1101" s="72"/>
    </row>
    <row r="1102" spans="2:19" x14ac:dyDescent="0.2">
      <c r="B1102" s="1"/>
      <c r="S1102" s="72"/>
    </row>
    <row r="1103" spans="2:19" x14ac:dyDescent="0.2">
      <c r="B1103" s="1"/>
      <c r="S1103" s="72"/>
    </row>
    <row r="1104" spans="2:19" x14ac:dyDescent="0.2">
      <c r="B1104" s="1"/>
      <c r="S1104" s="72"/>
    </row>
    <row r="1105" spans="2:19" x14ac:dyDescent="0.2">
      <c r="B1105" s="1"/>
      <c r="S1105" s="72"/>
    </row>
    <row r="1106" spans="2:19" x14ac:dyDescent="0.2">
      <c r="B1106" s="1"/>
      <c r="S1106" s="72"/>
    </row>
    <row r="1107" spans="2:19" x14ac:dyDescent="0.2">
      <c r="B1107" s="1"/>
      <c r="S1107" s="72"/>
    </row>
    <row r="1108" spans="2:19" x14ac:dyDescent="0.2">
      <c r="B1108" s="1"/>
      <c r="S1108" s="72"/>
    </row>
    <row r="1109" spans="2:19" x14ac:dyDescent="0.2">
      <c r="B1109" s="1"/>
      <c r="S1109" s="72"/>
    </row>
    <row r="1110" spans="2:19" x14ac:dyDescent="0.2">
      <c r="B1110" s="1"/>
      <c r="S1110" s="72"/>
    </row>
    <row r="1111" spans="2:19" x14ac:dyDescent="0.2">
      <c r="B1111" s="1"/>
      <c r="S1111" s="72"/>
    </row>
    <row r="1112" spans="2:19" x14ac:dyDescent="0.2">
      <c r="B1112" s="1"/>
      <c r="S1112" s="72"/>
    </row>
    <row r="1113" spans="2:19" x14ac:dyDescent="0.2">
      <c r="B1113" s="1"/>
      <c r="S1113" s="72"/>
    </row>
    <row r="1114" spans="2:19" x14ac:dyDescent="0.2">
      <c r="B1114" s="1"/>
      <c r="S1114" s="72"/>
    </row>
    <row r="1115" spans="2:19" x14ac:dyDescent="0.2">
      <c r="B1115" s="1"/>
      <c r="S1115" s="72"/>
    </row>
    <row r="1116" spans="2:19" x14ac:dyDescent="0.2">
      <c r="B1116" s="1"/>
      <c r="S1116" s="72"/>
    </row>
    <row r="1117" spans="2:19" x14ac:dyDescent="0.2">
      <c r="B1117" s="1"/>
      <c r="S1117" s="72"/>
    </row>
    <row r="1118" spans="2:19" x14ac:dyDescent="0.2">
      <c r="B1118" s="1"/>
      <c r="S1118" s="72"/>
    </row>
    <row r="1119" spans="2:19" x14ac:dyDescent="0.2">
      <c r="B1119" s="1"/>
      <c r="S1119" s="72"/>
    </row>
    <row r="1120" spans="2:19" x14ac:dyDescent="0.2">
      <c r="B1120" s="1"/>
      <c r="S1120" s="72"/>
    </row>
    <row r="1121" spans="2:19" x14ac:dyDescent="0.2">
      <c r="B1121" s="1"/>
      <c r="S1121" s="72"/>
    </row>
    <row r="1122" spans="2:19" x14ac:dyDescent="0.2">
      <c r="B1122" s="1"/>
      <c r="S1122" s="72"/>
    </row>
    <row r="1123" spans="2:19" x14ac:dyDescent="0.2">
      <c r="B1123" s="1"/>
      <c r="S1123" s="72"/>
    </row>
    <row r="1124" spans="2:19" x14ac:dyDescent="0.2">
      <c r="B1124" s="1"/>
      <c r="S1124" s="72"/>
    </row>
    <row r="1125" spans="2:19" x14ac:dyDescent="0.2">
      <c r="B1125" s="1"/>
      <c r="S1125" s="72"/>
    </row>
    <row r="1126" spans="2:19" x14ac:dyDescent="0.2">
      <c r="B1126" s="1"/>
      <c r="S1126" s="72"/>
    </row>
    <row r="1127" spans="2:19" x14ac:dyDescent="0.2">
      <c r="B1127" s="1"/>
      <c r="S1127" s="72"/>
    </row>
    <row r="1128" spans="2:19" x14ac:dyDescent="0.2">
      <c r="B1128" s="1"/>
      <c r="S1128" s="72"/>
    </row>
    <row r="1129" spans="2:19" x14ac:dyDescent="0.2">
      <c r="B1129" s="1"/>
      <c r="S1129" s="72"/>
    </row>
    <row r="1130" spans="2:19" x14ac:dyDescent="0.2">
      <c r="B1130" s="1"/>
      <c r="S1130" s="72"/>
    </row>
    <row r="1131" spans="2:19" x14ac:dyDescent="0.2">
      <c r="B1131" s="1"/>
      <c r="S1131" s="72"/>
    </row>
    <row r="1132" spans="2:19" x14ac:dyDescent="0.2">
      <c r="B1132" s="1"/>
      <c r="S1132" s="72"/>
    </row>
    <row r="1133" spans="2:19" x14ac:dyDescent="0.2">
      <c r="B1133" s="1"/>
      <c r="S1133" s="72"/>
    </row>
    <row r="1134" spans="2:19" x14ac:dyDescent="0.2">
      <c r="B1134" s="1"/>
      <c r="S1134" s="72"/>
    </row>
    <row r="1135" spans="2:19" x14ac:dyDescent="0.2">
      <c r="B1135" s="1"/>
      <c r="S1135" s="72"/>
    </row>
    <row r="1136" spans="2:19" x14ac:dyDescent="0.2">
      <c r="B1136" s="1"/>
      <c r="S1136" s="72"/>
    </row>
    <row r="1137" spans="2:19" x14ac:dyDescent="0.2">
      <c r="B1137" s="1"/>
      <c r="S1137" s="72"/>
    </row>
    <row r="1138" spans="2:19" x14ac:dyDescent="0.2">
      <c r="B1138" s="1"/>
      <c r="S1138" s="72"/>
    </row>
    <row r="1139" spans="2:19" x14ac:dyDescent="0.2">
      <c r="B1139" s="1"/>
      <c r="S1139" s="72"/>
    </row>
    <row r="1140" spans="2:19" x14ac:dyDescent="0.2">
      <c r="B1140" s="1"/>
      <c r="S1140" s="72"/>
    </row>
    <row r="1141" spans="2:19" x14ac:dyDescent="0.2">
      <c r="B1141" s="1"/>
      <c r="S1141" s="72"/>
    </row>
    <row r="1142" spans="2:19" x14ac:dyDescent="0.2">
      <c r="B1142" s="1"/>
      <c r="S1142" s="72"/>
    </row>
    <row r="1143" spans="2:19" x14ac:dyDescent="0.2">
      <c r="B1143" s="1"/>
      <c r="S1143" s="72"/>
    </row>
    <row r="1144" spans="2:19" x14ac:dyDescent="0.2">
      <c r="B1144" s="1"/>
      <c r="S1144" s="72"/>
    </row>
    <row r="1145" spans="2:19" x14ac:dyDescent="0.2">
      <c r="B1145" s="1"/>
      <c r="S1145" s="72"/>
    </row>
    <row r="1146" spans="2:19" x14ac:dyDescent="0.2">
      <c r="B1146" s="1"/>
      <c r="S1146" s="72"/>
    </row>
    <row r="1147" spans="2:19" x14ac:dyDescent="0.2">
      <c r="B1147" s="1"/>
      <c r="S1147" s="72"/>
    </row>
    <row r="1148" spans="2:19" x14ac:dyDescent="0.2">
      <c r="B1148" s="1"/>
      <c r="S1148" s="72"/>
    </row>
    <row r="1149" spans="2:19" x14ac:dyDescent="0.2">
      <c r="B1149" s="1"/>
      <c r="S1149" s="72"/>
    </row>
    <row r="1150" spans="2:19" x14ac:dyDescent="0.2">
      <c r="B1150" s="1"/>
      <c r="S1150" s="72"/>
    </row>
    <row r="1151" spans="2:19" x14ac:dyDescent="0.2">
      <c r="B1151" s="1"/>
      <c r="S1151" s="72"/>
    </row>
    <row r="1152" spans="2:19" x14ac:dyDescent="0.2">
      <c r="B1152" s="1"/>
      <c r="S1152" s="72"/>
    </row>
    <row r="1153" spans="2:19" x14ac:dyDescent="0.2">
      <c r="B1153" s="1"/>
      <c r="S1153" s="72"/>
    </row>
    <row r="1154" spans="2:19" x14ac:dyDescent="0.2">
      <c r="B1154" s="1"/>
      <c r="S1154" s="72"/>
    </row>
    <row r="1155" spans="2:19" x14ac:dyDescent="0.2">
      <c r="B1155" s="1"/>
      <c r="S1155" s="72"/>
    </row>
    <row r="1156" spans="2:19" x14ac:dyDescent="0.2">
      <c r="B1156" s="1"/>
      <c r="S1156" s="72"/>
    </row>
    <row r="1157" spans="2:19" x14ac:dyDescent="0.2">
      <c r="B1157" s="1"/>
      <c r="S1157" s="72"/>
    </row>
    <row r="1158" spans="2:19" x14ac:dyDescent="0.2">
      <c r="B1158" s="1"/>
      <c r="S1158" s="72"/>
    </row>
    <row r="1159" spans="2:19" x14ac:dyDescent="0.2">
      <c r="B1159" s="1"/>
      <c r="S1159" s="72"/>
    </row>
    <row r="1160" spans="2:19" x14ac:dyDescent="0.2">
      <c r="B1160" s="1"/>
      <c r="S1160" s="72"/>
    </row>
    <row r="1161" spans="2:19" x14ac:dyDescent="0.2">
      <c r="B1161" s="1"/>
      <c r="S1161" s="72"/>
    </row>
    <row r="1162" spans="2:19" x14ac:dyDescent="0.2">
      <c r="B1162" s="1"/>
      <c r="S1162" s="72"/>
    </row>
    <row r="1163" spans="2:19" x14ac:dyDescent="0.2">
      <c r="B1163" s="1"/>
      <c r="S1163" s="72"/>
    </row>
    <row r="1164" spans="2:19" x14ac:dyDescent="0.2">
      <c r="B1164" s="1"/>
      <c r="S1164" s="72"/>
    </row>
    <row r="1165" spans="2:19" x14ac:dyDescent="0.2">
      <c r="B1165" s="1"/>
      <c r="S1165" s="72"/>
    </row>
    <row r="1166" spans="2:19" x14ac:dyDescent="0.2">
      <c r="B1166" s="1"/>
      <c r="S1166" s="72"/>
    </row>
    <row r="1167" spans="2:19" x14ac:dyDescent="0.2">
      <c r="B1167" s="1"/>
      <c r="S1167" s="72"/>
    </row>
    <row r="1168" spans="2:19" x14ac:dyDescent="0.2">
      <c r="B1168" s="1"/>
      <c r="S1168" s="72"/>
    </row>
    <row r="1169" spans="2:19" x14ac:dyDescent="0.2">
      <c r="B1169" s="1"/>
      <c r="S1169" s="72"/>
    </row>
    <row r="1170" spans="2:19" x14ac:dyDescent="0.2">
      <c r="B1170" s="1"/>
      <c r="S1170" s="72"/>
    </row>
    <row r="1171" spans="2:19" x14ac:dyDescent="0.2">
      <c r="B1171" s="1"/>
      <c r="S1171" s="72"/>
    </row>
    <row r="1172" spans="2:19" x14ac:dyDescent="0.2">
      <c r="B1172" s="1"/>
      <c r="S1172" s="72"/>
    </row>
    <row r="1173" spans="2:19" x14ac:dyDescent="0.2">
      <c r="B1173" s="1"/>
      <c r="S1173" s="72"/>
    </row>
    <row r="1174" spans="2:19" x14ac:dyDescent="0.2">
      <c r="B1174" s="1"/>
      <c r="S1174" s="72"/>
    </row>
    <row r="1175" spans="2:19" x14ac:dyDescent="0.2">
      <c r="B1175" s="1"/>
      <c r="S1175" s="72"/>
    </row>
    <row r="1176" spans="2:19" x14ac:dyDescent="0.2">
      <c r="B1176" s="1"/>
      <c r="S1176" s="72"/>
    </row>
    <row r="1177" spans="2:19" x14ac:dyDescent="0.2">
      <c r="B1177" s="1"/>
      <c r="S1177" s="72"/>
    </row>
    <row r="1178" spans="2:19" x14ac:dyDescent="0.2">
      <c r="B1178" s="1"/>
      <c r="S1178" s="72"/>
    </row>
    <row r="1179" spans="2:19" x14ac:dyDescent="0.2">
      <c r="B1179" s="1"/>
      <c r="S1179" s="72"/>
    </row>
    <row r="1180" spans="2:19" x14ac:dyDescent="0.2">
      <c r="B1180" s="1"/>
      <c r="S1180" s="72"/>
    </row>
    <row r="1181" spans="2:19" x14ac:dyDescent="0.2">
      <c r="B1181" s="1"/>
      <c r="S1181" s="72"/>
    </row>
    <row r="1182" spans="2:19" x14ac:dyDescent="0.2">
      <c r="B1182" s="1"/>
      <c r="S1182" s="72"/>
    </row>
    <row r="1183" spans="2:19" x14ac:dyDescent="0.2">
      <c r="B1183" s="1"/>
      <c r="S1183" s="72"/>
    </row>
    <row r="1184" spans="2:19" x14ac:dyDescent="0.2">
      <c r="B1184" s="1"/>
      <c r="S1184" s="72"/>
    </row>
    <row r="1185" spans="2:19" x14ac:dyDescent="0.2">
      <c r="B1185" s="1"/>
      <c r="S1185" s="72"/>
    </row>
    <row r="1186" spans="2:19" x14ac:dyDescent="0.2">
      <c r="B1186" s="1"/>
      <c r="S1186" s="72"/>
    </row>
    <row r="1187" spans="2:19" x14ac:dyDescent="0.2">
      <c r="B1187" s="1"/>
      <c r="S1187" s="72"/>
    </row>
    <row r="1188" spans="2:19" x14ac:dyDescent="0.2">
      <c r="B1188" s="1"/>
      <c r="S1188" s="72"/>
    </row>
    <row r="1189" spans="2:19" x14ac:dyDescent="0.2">
      <c r="B1189" s="1"/>
      <c r="S1189" s="72"/>
    </row>
    <row r="1190" spans="2:19" x14ac:dyDescent="0.2">
      <c r="B1190" s="1"/>
      <c r="S1190" s="72"/>
    </row>
    <row r="1191" spans="2:19" x14ac:dyDescent="0.2">
      <c r="B1191" s="1"/>
      <c r="S1191" s="72"/>
    </row>
    <row r="1192" spans="2:19" x14ac:dyDescent="0.2">
      <c r="B1192" s="1"/>
      <c r="S1192" s="72"/>
    </row>
    <row r="1193" spans="2:19" x14ac:dyDescent="0.2">
      <c r="B1193" s="1"/>
      <c r="S1193" s="72"/>
    </row>
    <row r="1194" spans="2:19" x14ac:dyDescent="0.2">
      <c r="B1194" s="1"/>
      <c r="S1194" s="72"/>
    </row>
    <row r="1195" spans="2:19" x14ac:dyDescent="0.2">
      <c r="B1195" s="1"/>
      <c r="S1195" s="72"/>
    </row>
    <row r="1196" spans="2:19" x14ac:dyDescent="0.2">
      <c r="B1196" s="1"/>
      <c r="S1196" s="72"/>
    </row>
    <row r="1197" spans="2:19" x14ac:dyDescent="0.2">
      <c r="B1197" s="1"/>
      <c r="S1197" s="72"/>
    </row>
    <row r="1198" spans="2:19" x14ac:dyDescent="0.2">
      <c r="B1198" s="1"/>
      <c r="S1198" s="72"/>
    </row>
    <row r="1199" spans="2:19" x14ac:dyDescent="0.2">
      <c r="B1199" s="1"/>
      <c r="S1199" s="72"/>
    </row>
    <row r="1200" spans="2:19" x14ac:dyDescent="0.2">
      <c r="B1200" s="1"/>
      <c r="S1200" s="72"/>
    </row>
    <row r="1201" spans="2:19" x14ac:dyDescent="0.2">
      <c r="B1201" s="1"/>
      <c r="S1201" s="72"/>
    </row>
    <row r="1202" spans="2:19" x14ac:dyDescent="0.2">
      <c r="B1202" s="1"/>
      <c r="S1202" s="72"/>
    </row>
    <row r="1203" spans="2:19" x14ac:dyDescent="0.2">
      <c r="B1203" s="1"/>
      <c r="S1203" s="72"/>
    </row>
    <row r="1204" spans="2:19" x14ac:dyDescent="0.2">
      <c r="B1204" s="1"/>
      <c r="S1204" s="72"/>
    </row>
    <row r="1205" spans="2:19" x14ac:dyDescent="0.2">
      <c r="B1205" s="1"/>
      <c r="S1205" s="72"/>
    </row>
    <row r="1206" spans="2:19" x14ac:dyDescent="0.2">
      <c r="B1206" s="1"/>
      <c r="S1206" s="72"/>
    </row>
    <row r="1207" spans="2:19" x14ac:dyDescent="0.2">
      <c r="B1207" s="1"/>
      <c r="S1207" s="72"/>
    </row>
    <row r="1208" spans="2:19" x14ac:dyDescent="0.2">
      <c r="B1208" s="1"/>
      <c r="S1208" s="72"/>
    </row>
    <row r="1209" spans="2:19" x14ac:dyDescent="0.2">
      <c r="B1209" s="1"/>
      <c r="S1209" s="72"/>
    </row>
    <row r="1210" spans="2:19" x14ac:dyDescent="0.2">
      <c r="B1210" s="1"/>
      <c r="S1210" s="72"/>
    </row>
    <row r="1211" spans="2:19" x14ac:dyDescent="0.2">
      <c r="B1211" s="1"/>
      <c r="S1211" s="72"/>
    </row>
    <row r="1212" spans="2:19" x14ac:dyDescent="0.2">
      <c r="B1212" s="1"/>
      <c r="S1212" s="72"/>
    </row>
    <row r="1213" spans="2:19" x14ac:dyDescent="0.2">
      <c r="B1213" s="1"/>
      <c r="S1213" s="72"/>
    </row>
    <row r="1214" spans="2:19" x14ac:dyDescent="0.2">
      <c r="B1214" s="1"/>
      <c r="S1214" s="72"/>
    </row>
    <row r="1215" spans="2:19" x14ac:dyDescent="0.2">
      <c r="B1215" s="1"/>
      <c r="S1215" s="72"/>
    </row>
    <row r="1216" spans="2:19" x14ac:dyDescent="0.2">
      <c r="B1216" s="1"/>
      <c r="S1216" s="72"/>
    </row>
    <row r="1217" spans="2:19" x14ac:dyDescent="0.2">
      <c r="B1217" s="1"/>
      <c r="S1217" s="72"/>
    </row>
    <row r="1218" spans="2:19" x14ac:dyDescent="0.2">
      <c r="B1218" s="1"/>
      <c r="S1218" s="72"/>
    </row>
    <row r="1219" spans="2:19" x14ac:dyDescent="0.2">
      <c r="B1219" s="1"/>
      <c r="S1219" s="72"/>
    </row>
    <row r="1220" spans="2:19" x14ac:dyDescent="0.2">
      <c r="B1220" s="1"/>
      <c r="S1220" s="72"/>
    </row>
    <row r="1221" spans="2:19" x14ac:dyDescent="0.2">
      <c r="B1221" s="1"/>
      <c r="S1221" s="72"/>
    </row>
    <row r="1222" spans="2:19" x14ac:dyDescent="0.2">
      <c r="B1222" s="1"/>
      <c r="S1222" s="72"/>
    </row>
    <row r="1223" spans="2:19" x14ac:dyDescent="0.2">
      <c r="B1223" s="1"/>
      <c r="S1223" s="72"/>
    </row>
    <row r="1224" spans="2:19" x14ac:dyDescent="0.2">
      <c r="B1224" s="1"/>
      <c r="S1224" s="72"/>
    </row>
    <row r="1225" spans="2:19" x14ac:dyDescent="0.2">
      <c r="B1225" s="1"/>
      <c r="S1225" s="72"/>
    </row>
    <row r="1226" spans="2:19" x14ac:dyDescent="0.2">
      <c r="B1226" s="1"/>
      <c r="S1226" s="72"/>
    </row>
    <row r="1227" spans="2:19" x14ac:dyDescent="0.2">
      <c r="B1227" s="1"/>
      <c r="S1227" s="72"/>
    </row>
    <row r="1228" spans="2:19" x14ac:dyDescent="0.2">
      <c r="B1228" s="1"/>
      <c r="S1228" s="72"/>
    </row>
    <row r="1229" spans="2:19" x14ac:dyDescent="0.2">
      <c r="B1229" s="1"/>
      <c r="S1229" s="72"/>
    </row>
    <row r="1230" spans="2:19" x14ac:dyDescent="0.2">
      <c r="B1230" s="1"/>
      <c r="S1230" s="72"/>
    </row>
    <row r="1231" spans="2:19" x14ac:dyDescent="0.2">
      <c r="B1231" s="1"/>
      <c r="S1231" s="72"/>
    </row>
    <row r="1232" spans="2:19" x14ac:dyDescent="0.2">
      <c r="B1232" s="1"/>
      <c r="S1232" s="72"/>
    </row>
    <row r="1233" spans="2:19" x14ac:dyDescent="0.2">
      <c r="B1233" s="1"/>
      <c r="S1233" s="72"/>
    </row>
    <row r="1234" spans="2:19" x14ac:dyDescent="0.2">
      <c r="B1234" s="1"/>
      <c r="S1234" s="72"/>
    </row>
    <row r="1235" spans="2:19" x14ac:dyDescent="0.2">
      <c r="B1235" s="1"/>
      <c r="S1235" s="72"/>
    </row>
    <row r="1236" spans="2:19" x14ac:dyDescent="0.2">
      <c r="B1236" s="1"/>
      <c r="S1236" s="72"/>
    </row>
    <row r="1237" spans="2:19" x14ac:dyDescent="0.2">
      <c r="B1237" s="1"/>
      <c r="S1237" s="72"/>
    </row>
    <row r="1238" spans="2:19" x14ac:dyDescent="0.2">
      <c r="B1238" s="1"/>
      <c r="S1238" s="72"/>
    </row>
    <row r="1239" spans="2:19" x14ac:dyDescent="0.2">
      <c r="B1239" s="1"/>
      <c r="S1239" s="72"/>
    </row>
    <row r="1240" spans="2:19" x14ac:dyDescent="0.2">
      <c r="B1240" s="1"/>
      <c r="S1240" s="72"/>
    </row>
    <row r="1241" spans="2:19" x14ac:dyDescent="0.2">
      <c r="B1241" s="1"/>
      <c r="S1241" s="72"/>
    </row>
    <row r="1242" spans="2:19" x14ac:dyDescent="0.2">
      <c r="B1242" s="1"/>
      <c r="S1242" s="72"/>
    </row>
    <row r="1243" spans="2:19" x14ac:dyDescent="0.2">
      <c r="B1243" s="1"/>
      <c r="S1243" s="72"/>
    </row>
    <row r="1244" spans="2:19" x14ac:dyDescent="0.2">
      <c r="B1244" s="1"/>
      <c r="S1244" s="72"/>
    </row>
    <row r="1245" spans="2:19" x14ac:dyDescent="0.2">
      <c r="B1245" s="1"/>
      <c r="S1245" s="72"/>
    </row>
    <row r="1246" spans="2:19" x14ac:dyDescent="0.2">
      <c r="B1246" s="1"/>
      <c r="S1246" s="72"/>
    </row>
    <row r="1247" spans="2:19" x14ac:dyDescent="0.2">
      <c r="B1247" s="1"/>
      <c r="S1247" s="72"/>
    </row>
    <row r="1248" spans="2:19" x14ac:dyDescent="0.2">
      <c r="B1248" s="1"/>
      <c r="S1248" s="72"/>
    </row>
    <row r="1249" spans="2:19" x14ac:dyDescent="0.2">
      <c r="B1249" s="1"/>
      <c r="S1249" s="72"/>
    </row>
    <row r="1250" spans="2:19" x14ac:dyDescent="0.2">
      <c r="B1250" s="1"/>
      <c r="S1250" s="72"/>
    </row>
    <row r="1251" spans="2:19" x14ac:dyDescent="0.2">
      <c r="B1251" s="1"/>
      <c r="S1251" s="72"/>
    </row>
    <row r="1252" spans="2:19" x14ac:dyDescent="0.2">
      <c r="B1252" s="1"/>
      <c r="S1252" s="72"/>
    </row>
    <row r="1253" spans="2:19" x14ac:dyDescent="0.2">
      <c r="B1253" s="1"/>
      <c r="S1253" s="72"/>
    </row>
    <row r="1254" spans="2:19" x14ac:dyDescent="0.2">
      <c r="B1254" s="1"/>
      <c r="S1254" s="72"/>
    </row>
    <row r="1255" spans="2:19" x14ac:dyDescent="0.2">
      <c r="B1255" s="1"/>
      <c r="S1255" s="72"/>
    </row>
    <row r="1256" spans="2:19" x14ac:dyDescent="0.2">
      <c r="B1256" s="1"/>
      <c r="S1256" s="72"/>
    </row>
    <row r="1257" spans="2:19" x14ac:dyDescent="0.2">
      <c r="B1257" s="1"/>
      <c r="S1257" s="72"/>
    </row>
    <row r="1258" spans="2:19" x14ac:dyDescent="0.2">
      <c r="B1258" s="1"/>
      <c r="S1258" s="72"/>
    </row>
    <row r="1259" spans="2:19" x14ac:dyDescent="0.2">
      <c r="B1259" s="1"/>
      <c r="S1259" s="72"/>
    </row>
    <row r="1260" spans="2:19" x14ac:dyDescent="0.2">
      <c r="B1260" s="1"/>
      <c r="S1260" s="72"/>
    </row>
    <row r="1261" spans="2:19" x14ac:dyDescent="0.2">
      <c r="B1261" s="1"/>
      <c r="S1261" s="72"/>
    </row>
    <row r="1262" spans="2:19" x14ac:dyDescent="0.2">
      <c r="B1262" s="1"/>
      <c r="S1262" s="72"/>
    </row>
    <row r="1263" spans="2:19" x14ac:dyDescent="0.2">
      <c r="B1263" s="1"/>
      <c r="S1263" s="72"/>
    </row>
    <row r="1264" spans="2:19" x14ac:dyDescent="0.2">
      <c r="B1264" s="1"/>
      <c r="S1264" s="72"/>
    </row>
    <row r="1265" spans="2:19" x14ac:dyDescent="0.2">
      <c r="B1265" s="1"/>
      <c r="S1265" s="72"/>
    </row>
    <row r="1266" spans="2:19" x14ac:dyDescent="0.2">
      <c r="B1266" s="1"/>
      <c r="S1266" s="72"/>
    </row>
    <row r="1267" spans="2:19" x14ac:dyDescent="0.2">
      <c r="B1267" s="1"/>
      <c r="S1267" s="72"/>
    </row>
    <row r="1268" spans="2:19" x14ac:dyDescent="0.2">
      <c r="B1268" s="1"/>
      <c r="S1268" s="72"/>
    </row>
    <row r="1269" spans="2:19" x14ac:dyDescent="0.2">
      <c r="B1269" s="1"/>
      <c r="S1269" s="72"/>
    </row>
    <row r="1270" spans="2:19" x14ac:dyDescent="0.2">
      <c r="B1270" s="1"/>
      <c r="S1270" s="72"/>
    </row>
    <row r="1271" spans="2:19" x14ac:dyDescent="0.2">
      <c r="B1271" s="1"/>
      <c r="S1271" s="72"/>
    </row>
    <row r="1272" spans="2:19" x14ac:dyDescent="0.2">
      <c r="B1272" s="1"/>
      <c r="S1272" s="72"/>
    </row>
    <row r="1273" spans="2:19" x14ac:dyDescent="0.2">
      <c r="B1273" s="1"/>
      <c r="S1273" s="72"/>
    </row>
    <row r="1274" spans="2:19" x14ac:dyDescent="0.2">
      <c r="B1274" s="1"/>
      <c r="S1274" s="72"/>
    </row>
    <row r="1275" spans="2:19" x14ac:dyDescent="0.2">
      <c r="B1275" s="1"/>
      <c r="S1275" s="72"/>
    </row>
    <row r="1276" spans="2:19" x14ac:dyDescent="0.2">
      <c r="B1276" s="1"/>
      <c r="S1276" s="72"/>
    </row>
    <row r="1277" spans="2:19" x14ac:dyDescent="0.2">
      <c r="B1277" s="1"/>
      <c r="S1277" s="72"/>
    </row>
    <row r="1278" spans="2:19" x14ac:dyDescent="0.2">
      <c r="B1278" s="1"/>
      <c r="S1278" s="72"/>
    </row>
    <row r="1279" spans="2:19" x14ac:dyDescent="0.2">
      <c r="B1279" s="1"/>
      <c r="S1279" s="72"/>
    </row>
    <row r="1280" spans="2:19" x14ac:dyDescent="0.2">
      <c r="B1280" s="1"/>
      <c r="S1280" s="72"/>
    </row>
    <row r="1281" spans="2:19" x14ac:dyDescent="0.2">
      <c r="B1281" s="1"/>
      <c r="S1281" s="72"/>
    </row>
    <row r="1282" spans="2:19" x14ac:dyDescent="0.2">
      <c r="B1282" s="1"/>
      <c r="S1282" s="72"/>
    </row>
    <row r="1283" spans="2:19" x14ac:dyDescent="0.2">
      <c r="B1283" s="1"/>
      <c r="S1283" s="72"/>
    </row>
    <row r="1284" spans="2:19" x14ac:dyDescent="0.2">
      <c r="B1284" s="1"/>
      <c r="S1284" s="72"/>
    </row>
    <row r="1285" spans="2:19" x14ac:dyDescent="0.2">
      <c r="B1285" s="1"/>
      <c r="S1285" s="72"/>
    </row>
    <row r="1286" spans="2:19" x14ac:dyDescent="0.2">
      <c r="B1286" s="1"/>
      <c r="S1286" s="72"/>
    </row>
    <row r="1287" spans="2:19" x14ac:dyDescent="0.2">
      <c r="B1287" s="1"/>
      <c r="S1287" s="72"/>
    </row>
    <row r="1288" spans="2:19" x14ac:dyDescent="0.2">
      <c r="B1288" s="1"/>
      <c r="S1288" s="72"/>
    </row>
    <row r="1289" spans="2:19" x14ac:dyDescent="0.2">
      <c r="B1289" s="1"/>
      <c r="S1289" s="72"/>
    </row>
    <row r="1290" spans="2:19" x14ac:dyDescent="0.2">
      <c r="B1290" s="1"/>
      <c r="S1290" s="72"/>
    </row>
    <row r="1291" spans="2:19" x14ac:dyDescent="0.2">
      <c r="B1291" s="1"/>
      <c r="S1291" s="72"/>
    </row>
    <row r="1292" spans="2:19" x14ac:dyDescent="0.2">
      <c r="B1292" s="1"/>
      <c r="S1292" s="72"/>
    </row>
    <row r="1293" spans="2:19" x14ac:dyDescent="0.2">
      <c r="B1293" s="1"/>
      <c r="S1293" s="72"/>
    </row>
    <row r="1294" spans="2:19" x14ac:dyDescent="0.2">
      <c r="B1294" s="1"/>
      <c r="S1294" s="72"/>
    </row>
    <row r="1295" spans="2:19" x14ac:dyDescent="0.2">
      <c r="B1295" s="1"/>
      <c r="S1295" s="72"/>
    </row>
    <row r="1296" spans="2:19" x14ac:dyDescent="0.2">
      <c r="B1296" s="1"/>
      <c r="S1296" s="72"/>
    </row>
    <row r="1297" spans="2:19" x14ac:dyDescent="0.2">
      <c r="B1297" s="1"/>
      <c r="S1297" s="72"/>
    </row>
    <row r="1298" spans="2:19" x14ac:dyDescent="0.2">
      <c r="B1298" s="1"/>
      <c r="S1298" s="72"/>
    </row>
    <row r="1299" spans="2:19" x14ac:dyDescent="0.2">
      <c r="B1299" s="1"/>
      <c r="S1299" s="72"/>
    </row>
    <row r="1300" spans="2:19" x14ac:dyDescent="0.2">
      <c r="B1300" s="1"/>
      <c r="S1300" s="72"/>
    </row>
    <row r="1301" spans="2:19" x14ac:dyDescent="0.2">
      <c r="B1301" s="1"/>
      <c r="S1301" s="72"/>
    </row>
    <row r="1302" spans="2:19" x14ac:dyDescent="0.2">
      <c r="B1302" s="1"/>
      <c r="S1302" s="72"/>
    </row>
    <row r="1303" spans="2:19" x14ac:dyDescent="0.2">
      <c r="B1303" s="1"/>
      <c r="S1303" s="72"/>
    </row>
    <row r="1304" spans="2:19" x14ac:dyDescent="0.2">
      <c r="B1304" s="1"/>
      <c r="S1304" s="72"/>
    </row>
    <row r="1305" spans="2:19" x14ac:dyDescent="0.2">
      <c r="B1305" s="1"/>
      <c r="S1305" s="72"/>
    </row>
    <row r="1306" spans="2:19" x14ac:dyDescent="0.2">
      <c r="B1306" s="1"/>
      <c r="S1306" s="72"/>
    </row>
    <row r="1307" spans="2:19" x14ac:dyDescent="0.2">
      <c r="B1307" s="1"/>
      <c r="S1307" s="72"/>
    </row>
    <row r="1308" spans="2:19" x14ac:dyDescent="0.2">
      <c r="B1308" s="1"/>
      <c r="S1308" s="72"/>
    </row>
    <row r="1309" spans="2:19" x14ac:dyDescent="0.2">
      <c r="B1309" s="1"/>
      <c r="S1309" s="72"/>
    </row>
    <row r="1310" spans="2:19" x14ac:dyDescent="0.2">
      <c r="B1310" s="1"/>
      <c r="S1310" s="72"/>
    </row>
    <row r="1311" spans="2:19" x14ac:dyDescent="0.2">
      <c r="B1311" s="1"/>
      <c r="S1311" s="72"/>
    </row>
    <row r="1312" spans="2:19" x14ac:dyDescent="0.2">
      <c r="B1312" s="1"/>
      <c r="S1312" s="72"/>
    </row>
    <row r="1313" spans="2:19" x14ac:dyDescent="0.2">
      <c r="B1313" s="1"/>
      <c r="S1313" s="72"/>
    </row>
    <row r="1314" spans="2:19" x14ac:dyDescent="0.2">
      <c r="B1314" s="1"/>
      <c r="S1314" s="72"/>
    </row>
    <row r="1315" spans="2:19" x14ac:dyDescent="0.2">
      <c r="B1315" s="1"/>
      <c r="S1315" s="72"/>
    </row>
    <row r="1316" spans="2:19" x14ac:dyDescent="0.2">
      <c r="B1316" s="1"/>
      <c r="S1316" s="72"/>
    </row>
    <row r="1317" spans="2:19" x14ac:dyDescent="0.2">
      <c r="B1317" s="1"/>
      <c r="S1317" s="72"/>
    </row>
    <row r="1318" spans="2:19" x14ac:dyDescent="0.2">
      <c r="B1318" s="1"/>
      <c r="S1318" s="72"/>
    </row>
    <row r="1319" spans="2:19" x14ac:dyDescent="0.2">
      <c r="B1319" s="1"/>
      <c r="S1319" s="72"/>
    </row>
    <row r="1320" spans="2:19" x14ac:dyDescent="0.2">
      <c r="B1320" s="1"/>
      <c r="S1320" s="72"/>
    </row>
    <row r="1321" spans="2:19" x14ac:dyDescent="0.2">
      <c r="B1321" s="1"/>
      <c r="S1321" s="72"/>
    </row>
    <row r="1322" spans="2:19" x14ac:dyDescent="0.2">
      <c r="B1322" s="1"/>
      <c r="S1322" s="72"/>
    </row>
    <row r="1323" spans="2:19" x14ac:dyDescent="0.2">
      <c r="B1323" s="1"/>
      <c r="S1323" s="72"/>
    </row>
    <row r="1324" spans="2:19" x14ac:dyDescent="0.2">
      <c r="B1324" s="1"/>
      <c r="S1324" s="72"/>
    </row>
    <row r="1325" spans="2:19" x14ac:dyDescent="0.2">
      <c r="B1325" s="1"/>
      <c r="S1325" s="72"/>
    </row>
    <row r="1326" spans="2:19" x14ac:dyDescent="0.2">
      <c r="B1326" s="1"/>
      <c r="S1326" s="72"/>
    </row>
    <row r="1327" spans="2:19" x14ac:dyDescent="0.2">
      <c r="B1327" s="1"/>
      <c r="S1327" s="72"/>
    </row>
    <row r="1328" spans="2:19" x14ac:dyDescent="0.2">
      <c r="B1328" s="1"/>
      <c r="S1328" s="72"/>
    </row>
    <row r="1329" spans="2:19" x14ac:dyDescent="0.2">
      <c r="B1329" s="1"/>
      <c r="S1329" s="72"/>
    </row>
    <row r="1330" spans="2:19" x14ac:dyDescent="0.2">
      <c r="B1330" s="1"/>
      <c r="S1330" s="72"/>
    </row>
    <row r="1331" spans="2:19" x14ac:dyDescent="0.2">
      <c r="B1331" s="1"/>
      <c r="S1331" s="72"/>
    </row>
    <row r="1332" spans="2:19" x14ac:dyDescent="0.2">
      <c r="B1332" s="1"/>
      <c r="S1332" s="72"/>
    </row>
    <row r="1333" spans="2:19" x14ac:dyDescent="0.2">
      <c r="B1333" s="1"/>
      <c r="S1333" s="72"/>
    </row>
    <row r="1334" spans="2:19" x14ac:dyDescent="0.2">
      <c r="B1334" s="1"/>
      <c r="S1334" s="72"/>
    </row>
    <row r="1335" spans="2:19" x14ac:dyDescent="0.2">
      <c r="B1335" s="1"/>
      <c r="S1335" s="72"/>
    </row>
    <row r="1336" spans="2:19" x14ac:dyDescent="0.2">
      <c r="B1336" s="1"/>
      <c r="S1336" s="72"/>
    </row>
    <row r="1337" spans="2:19" x14ac:dyDescent="0.2">
      <c r="B1337" s="1"/>
      <c r="S1337" s="72"/>
    </row>
    <row r="1338" spans="2:19" x14ac:dyDescent="0.2">
      <c r="B1338" s="1"/>
      <c r="S1338" s="72"/>
    </row>
    <row r="1339" spans="2:19" x14ac:dyDescent="0.2">
      <c r="B1339" s="1"/>
      <c r="S1339" s="72"/>
    </row>
    <row r="1340" spans="2:19" x14ac:dyDescent="0.2">
      <c r="B1340" s="1"/>
      <c r="S1340" s="72"/>
    </row>
    <row r="1341" spans="2:19" x14ac:dyDescent="0.2">
      <c r="B1341" s="1"/>
      <c r="S1341" s="72"/>
    </row>
    <row r="1342" spans="2:19" x14ac:dyDescent="0.2">
      <c r="B1342" s="1"/>
      <c r="S1342" s="72"/>
    </row>
    <row r="1343" spans="2:19" x14ac:dyDescent="0.2">
      <c r="B1343" s="1"/>
      <c r="S1343" s="72"/>
    </row>
    <row r="1344" spans="2:19" x14ac:dyDescent="0.2">
      <c r="B1344" s="1"/>
      <c r="S1344" s="72"/>
    </row>
    <row r="1345" spans="2:19" x14ac:dyDescent="0.2">
      <c r="B1345" s="1"/>
      <c r="S1345" s="72"/>
    </row>
    <row r="1346" spans="2:19" x14ac:dyDescent="0.2">
      <c r="B1346" s="1"/>
      <c r="S1346" s="72"/>
    </row>
    <row r="1347" spans="2:19" x14ac:dyDescent="0.2">
      <c r="B1347" s="1"/>
      <c r="S1347" s="72"/>
    </row>
    <row r="1348" spans="2:19" x14ac:dyDescent="0.2">
      <c r="B1348" s="1"/>
      <c r="S1348" s="72"/>
    </row>
    <row r="1349" spans="2:19" x14ac:dyDescent="0.2">
      <c r="B1349" s="1"/>
      <c r="S1349" s="72"/>
    </row>
    <row r="1350" spans="2:19" x14ac:dyDescent="0.2">
      <c r="B1350" s="1"/>
      <c r="S1350" s="72"/>
    </row>
    <row r="1351" spans="2:19" x14ac:dyDescent="0.2">
      <c r="B1351" s="1"/>
      <c r="S1351" s="72"/>
    </row>
    <row r="1352" spans="2:19" x14ac:dyDescent="0.2">
      <c r="B1352" s="1"/>
      <c r="S1352" s="72"/>
    </row>
    <row r="1353" spans="2:19" x14ac:dyDescent="0.2">
      <c r="B1353" s="1"/>
      <c r="S1353" s="72"/>
    </row>
    <row r="1354" spans="2:19" x14ac:dyDescent="0.2">
      <c r="B1354" s="1"/>
      <c r="S1354" s="72"/>
    </row>
    <row r="1355" spans="2:19" x14ac:dyDescent="0.2">
      <c r="B1355" s="1"/>
      <c r="S1355" s="72"/>
    </row>
    <row r="1356" spans="2:19" x14ac:dyDescent="0.2">
      <c r="B1356" s="1"/>
      <c r="S1356" s="72"/>
    </row>
    <row r="1357" spans="2:19" x14ac:dyDescent="0.2">
      <c r="B1357" s="1"/>
      <c r="S1357" s="72"/>
    </row>
    <row r="1358" spans="2:19" x14ac:dyDescent="0.2">
      <c r="B1358" s="1"/>
      <c r="S1358" s="72"/>
    </row>
    <row r="1359" spans="2:19" x14ac:dyDescent="0.2">
      <c r="B1359" s="1"/>
      <c r="S1359" s="72"/>
    </row>
    <row r="1360" spans="2:19" x14ac:dyDescent="0.2">
      <c r="B1360" s="1"/>
      <c r="S1360" s="72"/>
    </row>
    <row r="1361" spans="2:19" x14ac:dyDescent="0.2">
      <c r="B1361" s="1"/>
      <c r="S1361" s="72"/>
    </row>
    <row r="1362" spans="2:19" x14ac:dyDescent="0.2">
      <c r="B1362" s="1"/>
      <c r="S1362" s="72"/>
    </row>
    <row r="1363" spans="2:19" x14ac:dyDescent="0.2">
      <c r="B1363" s="1"/>
      <c r="S1363" s="72"/>
    </row>
    <row r="1364" spans="2:19" x14ac:dyDescent="0.2">
      <c r="B1364" s="1"/>
      <c r="S1364" s="72"/>
    </row>
    <row r="1365" spans="2:19" x14ac:dyDescent="0.2">
      <c r="B1365" s="1"/>
      <c r="S1365" s="72"/>
    </row>
    <row r="1366" spans="2:19" x14ac:dyDescent="0.2">
      <c r="B1366" s="1"/>
      <c r="S1366" s="72"/>
    </row>
    <row r="1367" spans="2:19" x14ac:dyDescent="0.2">
      <c r="B1367" s="1"/>
      <c r="S1367" s="72"/>
    </row>
    <row r="1368" spans="2:19" x14ac:dyDescent="0.2">
      <c r="B1368" s="1"/>
      <c r="S1368" s="72"/>
    </row>
    <row r="1369" spans="2:19" x14ac:dyDescent="0.2">
      <c r="B1369" s="1"/>
      <c r="S1369" s="72"/>
    </row>
    <row r="1370" spans="2:19" x14ac:dyDescent="0.2">
      <c r="B1370" s="1"/>
      <c r="S1370" s="72"/>
    </row>
    <row r="1371" spans="2:19" x14ac:dyDescent="0.2">
      <c r="B1371" s="1"/>
      <c r="S1371" s="72"/>
    </row>
    <row r="1372" spans="2:19" x14ac:dyDescent="0.2">
      <c r="B1372" s="1"/>
      <c r="S1372" s="72"/>
    </row>
    <row r="1373" spans="2:19" x14ac:dyDescent="0.2">
      <c r="B1373" s="1"/>
      <c r="S1373" s="72"/>
    </row>
    <row r="1374" spans="2:19" x14ac:dyDescent="0.2">
      <c r="B1374" s="1"/>
      <c r="S1374" s="72"/>
    </row>
    <row r="1375" spans="2:19" x14ac:dyDescent="0.2">
      <c r="B1375" s="1"/>
      <c r="S1375" s="72"/>
    </row>
    <row r="1376" spans="2:19" x14ac:dyDescent="0.2">
      <c r="B1376" s="1"/>
      <c r="S1376" s="72"/>
    </row>
    <row r="1377" spans="2:19" x14ac:dyDescent="0.2">
      <c r="B1377" s="1"/>
      <c r="S1377" s="72"/>
    </row>
    <row r="1378" spans="2:19" x14ac:dyDescent="0.2">
      <c r="B1378" s="1"/>
      <c r="S1378" s="72"/>
    </row>
    <row r="1379" spans="2:19" x14ac:dyDescent="0.2">
      <c r="B1379" s="1"/>
      <c r="S1379" s="72"/>
    </row>
    <row r="1380" spans="2:19" x14ac:dyDescent="0.2">
      <c r="B1380" s="1"/>
      <c r="S1380" s="72"/>
    </row>
    <row r="1381" spans="2:19" x14ac:dyDescent="0.2">
      <c r="B1381" s="1"/>
      <c r="S1381" s="72"/>
    </row>
    <row r="1382" spans="2:19" x14ac:dyDescent="0.2">
      <c r="B1382" s="1"/>
      <c r="S1382" s="72"/>
    </row>
    <row r="1383" spans="2:19" x14ac:dyDescent="0.2">
      <c r="B1383" s="1"/>
      <c r="S1383" s="72"/>
    </row>
    <row r="1384" spans="2:19" x14ac:dyDescent="0.2">
      <c r="B1384" s="1"/>
      <c r="S1384" s="72"/>
    </row>
    <row r="1385" spans="2:19" x14ac:dyDescent="0.2">
      <c r="B1385" s="1"/>
      <c r="S1385" s="72"/>
    </row>
    <row r="1386" spans="2:19" x14ac:dyDescent="0.2">
      <c r="B1386" s="1"/>
      <c r="S1386" s="72"/>
    </row>
    <row r="1387" spans="2:19" x14ac:dyDescent="0.2">
      <c r="B1387" s="1"/>
      <c r="S1387" s="72"/>
    </row>
    <row r="1388" spans="2:19" x14ac:dyDescent="0.2">
      <c r="B1388" s="1"/>
      <c r="S1388" s="72"/>
    </row>
    <row r="1389" spans="2:19" x14ac:dyDescent="0.2">
      <c r="B1389" s="1"/>
      <c r="S1389" s="72"/>
    </row>
    <row r="1390" spans="2:19" x14ac:dyDescent="0.2">
      <c r="B1390" s="1"/>
      <c r="S1390" s="72"/>
    </row>
    <row r="1391" spans="2:19" x14ac:dyDescent="0.2">
      <c r="B1391" s="1"/>
      <c r="S1391" s="72"/>
    </row>
    <row r="1392" spans="2:19" x14ac:dyDescent="0.2">
      <c r="B1392" s="1"/>
      <c r="S1392" s="72"/>
    </row>
    <row r="1393" spans="2:19" x14ac:dyDescent="0.2">
      <c r="B1393" s="1"/>
      <c r="S1393" s="72"/>
    </row>
    <row r="1394" spans="2:19" x14ac:dyDescent="0.2">
      <c r="B1394" s="1"/>
      <c r="S1394" s="72"/>
    </row>
    <row r="1395" spans="2:19" x14ac:dyDescent="0.2">
      <c r="B1395" s="1"/>
      <c r="S1395" s="72"/>
    </row>
    <row r="1396" spans="2:19" x14ac:dyDescent="0.2">
      <c r="B1396" s="1"/>
      <c r="S1396" s="72"/>
    </row>
    <row r="1397" spans="2:19" x14ac:dyDescent="0.2">
      <c r="B1397" s="1"/>
      <c r="S1397" s="72"/>
    </row>
    <row r="1398" spans="2:19" x14ac:dyDescent="0.2">
      <c r="B1398" s="1"/>
      <c r="S1398" s="72"/>
    </row>
    <row r="1399" spans="2:19" x14ac:dyDescent="0.2">
      <c r="B1399" s="1"/>
      <c r="S1399" s="72"/>
    </row>
    <row r="1400" spans="2:19" x14ac:dyDescent="0.2">
      <c r="B1400" s="1"/>
      <c r="S1400" s="72"/>
    </row>
    <row r="1401" spans="2:19" x14ac:dyDescent="0.2">
      <c r="B1401" s="1"/>
      <c r="S1401" s="72"/>
    </row>
    <row r="1402" spans="2:19" x14ac:dyDescent="0.2">
      <c r="B1402" s="1"/>
      <c r="S1402" s="72"/>
    </row>
    <row r="1403" spans="2:19" x14ac:dyDescent="0.2">
      <c r="B1403" s="1"/>
      <c r="S1403" s="72"/>
    </row>
    <row r="1404" spans="2:19" x14ac:dyDescent="0.2">
      <c r="B1404" s="1"/>
      <c r="S1404" s="72"/>
    </row>
    <row r="1405" spans="2:19" x14ac:dyDescent="0.2">
      <c r="B1405" s="1"/>
      <c r="S1405" s="72"/>
    </row>
    <row r="1406" spans="2:19" x14ac:dyDescent="0.2">
      <c r="B1406" s="1"/>
      <c r="S1406" s="72"/>
    </row>
    <row r="1407" spans="2:19" x14ac:dyDescent="0.2">
      <c r="B1407" s="1"/>
      <c r="S1407" s="72"/>
    </row>
    <row r="1408" spans="2:19" x14ac:dyDescent="0.2">
      <c r="B1408" s="1"/>
      <c r="S1408" s="72"/>
    </row>
    <row r="1409" spans="2:19" x14ac:dyDescent="0.2">
      <c r="B1409" s="1"/>
      <c r="S1409" s="72"/>
    </row>
    <row r="1410" spans="2:19" x14ac:dyDescent="0.2">
      <c r="B1410" s="1"/>
      <c r="S1410" s="72"/>
    </row>
    <row r="1411" spans="2:19" x14ac:dyDescent="0.2">
      <c r="B1411" s="1"/>
      <c r="S1411" s="72"/>
    </row>
    <row r="1412" spans="2:19" x14ac:dyDescent="0.2">
      <c r="B1412" s="1"/>
      <c r="S1412" s="72"/>
    </row>
    <row r="1413" spans="2:19" x14ac:dyDescent="0.2">
      <c r="B1413" s="1"/>
      <c r="S1413" s="72"/>
    </row>
    <row r="1414" spans="2:19" x14ac:dyDescent="0.2">
      <c r="B1414" s="1"/>
      <c r="S1414" s="72"/>
    </row>
    <row r="1415" spans="2:19" x14ac:dyDescent="0.2">
      <c r="B1415" s="1"/>
      <c r="S1415" s="72"/>
    </row>
    <row r="1416" spans="2:19" x14ac:dyDescent="0.2">
      <c r="B1416" s="1"/>
      <c r="S1416" s="72"/>
    </row>
    <row r="1417" spans="2:19" x14ac:dyDescent="0.2">
      <c r="B1417" s="1"/>
      <c r="S1417" s="72"/>
    </row>
    <row r="1418" spans="2:19" x14ac:dyDescent="0.2">
      <c r="B1418" s="1"/>
      <c r="S1418" s="72"/>
    </row>
    <row r="1419" spans="2:19" x14ac:dyDescent="0.2">
      <c r="B1419" s="1"/>
      <c r="S1419" s="72"/>
    </row>
    <row r="1420" spans="2:19" x14ac:dyDescent="0.2">
      <c r="B1420" s="1"/>
      <c r="S1420" s="72"/>
    </row>
    <row r="1421" spans="2:19" x14ac:dyDescent="0.2">
      <c r="B1421" s="1"/>
      <c r="S1421" s="72"/>
    </row>
    <row r="1422" spans="2:19" x14ac:dyDescent="0.2">
      <c r="B1422" s="1"/>
      <c r="S1422" s="72"/>
    </row>
    <row r="1423" spans="2:19" x14ac:dyDescent="0.2">
      <c r="B1423" s="1"/>
      <c r="S1423" s="72"/>
    </row>
    <row r="1424" spans="2:19" x14ac:dyDescent="0.2">
      <c r="B1424" s="1"/>
      <c r="S1424" s="72"/>
    </row>
    <row r="1425" spans="2:19" x14ac:dyDescent="0.2">
      <c r="B1425" s="1"/>
      <c r="S1425" s="72"/>
    </row>
    <row r="1426" spans="2:19" x14ac:dyDescent="0.2">
      <c r="B1426" s="1"/>
      <c r="S1426" s="72"/>
    </row>
    <row r="1427" spans="2:19" x14ac:dyDescent="0.2">
      <c r="B1427" s="1"/>
      <c r="S1427" s="72"/>
    </row>
    <row r="1428" spans="2:19" x14ac:dyDescent="0.2">
      <c r="B1428" s="1"/>
      <c r="S1428" s="72"/>
    </row>
    <row r="1429" spans="2:19" x14ac:dyDescent="0.2">
      <c r="B1429" s="1"/>
      <c r="S1429" s="72"/>
    </row>
    <row r="1430" spans="2:19" x14ac:dyDescent="0.2">
      <c r="B1430" s="1"/>
      <c r="S1430" s="72"/>
    </row>
    <row r="1431" spans="2:19" x14ac:dyDescent="0.2">
      <c r="B1431" s="1"/>
      <c r="S1431" s="72"/>
    </row>
    <row r="1432" spans="2:19" x14ac:dyDescent="0.2">
      <c r="B1432" s="1"/>
      <c r="S1432" s="72"/>
    </row>
    <row r="1433" spans="2:19" x14ac:dyDescent="0.2">
      <c r="B1433" s="1"/>
      <c r="S1433" s="72"/>
    </row>
    <row r="1434" spans="2:19" x14ac:dyDescent="0.2">
      <c r="B1434" s="1"/>
      <c r="S1434" s="72"/>
    </row>
    <row r="1435" spans="2:19" x14ac:dyDescent="0.2">
      <c r="B1435" s="1"/>
      <c r="S1435" s="72"/>
    </row>
    <row r="1436" spans="2:19" x14ac:dyDescent="0.2">
      <c r="B1436" s="1"/>
      <c r="S1436" s="72"/>
    </row>
    <row r="1437" spans="2:19" x14ac:dyDescent="0.2">
      <c r="B1437" s="1"/>
      <c r="S1437" s="72"/>
    </row>
    <row r="1438" spans="2:19" x14ac:dyDescent="0.2">
      <c r="B1438" s="1"/>
      <c r="S1438" s="72"/>
    </row>
    <row r="1439" spans="2:19" x14ac:dyDescent="0.2">
      <c r="B1439" s="1"/>
      <c r="S1439" s="72"/>
    </row>
    <row r="1440" spans="2:19" x14ac:dyDescent="0.2">
      <c r="B1440" s="1"/>
      <c r="S1440" s="72"/>
    </row>
    <row r="1441" spans="2:19" x14ac:dyDescent="0.2">
      <c r="B1441" s="1"/>
      <c r="S1441" s="72"/>
    </row>
    <row r="1442" spans="2:19" x14ac:dyDescent="0.2">
      <c r="B1442" s="1"/>
      <c r="S1442" s="72"/>
    </row>
    <row r="1443" spans="2:19" x14ac:dyDescent="0.2">
      <c r="B1443" s="1"/>
      <c r="S1443" s="72"/>
    </row>
    <row r="1444" spans="2:19" x14ac:dyDescent="0.2">
      <c r="B1444" s="1"/>
      <c r="S1444" s="72"/>
    </row>
    <row r="1445" spans="2:19" x14ac:dyDescent="0.2">
      <c r="B1445" s="1"/>
      <c r="S1445" s="72"/>
    </row>
    <row r="1446" spans="2:19" x14ac:dyDescent="0.2">
      <c r="B1446" s="1"/>
      <c r="S1446" s="72"/>
    </row>
    <row r="1447" spans="2:19" x14ac:dyDescent="0.2">
      <c r="B1447" s="1"/>
      <c r="S1447" s="72"/>
    </row>
    <row r="1448" spans="2:19" x14ac:dyDescent="0.2">
      <c r="B1448" s="1"/>
      <c r="S1448" s="72"/>
    </row>
    <row r="1449" spans="2:19" x14ac:dyDescent="0.2">
      <c r="B1449" s="1"/>
      <c r="S1449" s="72"/>
    </row>
    <row r="1450" spans="2:19" x14ac:dyDescent="0.2">
      <c r="B1450" s="1"/>
      <c r="S1450" s="72"/>
    </row>
    <row r="1451" spans="2:19" x14ac:dyDescent="0.2">
      <c r="B1451" s="1"/>
      <c r="S1451" s="72"/>
    </row>
    <row r="1452" spans="2:19" x14ac:dyDescent="0.2">
      <c r="B1452" s="1"/>
      <c r="S1452" s="72"/>
    </row>
    <row r="1453" spans="2:19" x14ac:dyDescent="0.2">
      <c r="B1453" s="1"/>
      <c r="S1453" s="72"/>
    </row>
    <row r="1454" spans="2:19" x14ac:dyDescent="0.2">
      <c r="B1454" s="1"/>
      <c r="S1454" s="72"/>
    </row>
    <row r="1455" spans="2:19" x14ac:dyDescent="0.2">
      <c r="B1455" s="1"/>
      <c r="S1455" s="72"/>
    </row>
    <row r="1456" spans="2:19" x14ac:dyDescent="0.2">
      <c r="B1456" s="1"/>
      <c r="S1456" s="72"/>
    </row>
    <row r="1457" spans="2:19" x14ac:dyDescent="0.2">
      <c r="B1457" s="1"/>
      <c r="S1457" s="72"/>
    </row>
    <row r="1458" spans="2:19" x14ac:dyDescent="0.2">
      <c r="B1458" s="1"/>
      <c r="S1458" s="72"/>
    </row>
    <row r="1459" spans="2:19" x14ac:dyDescent="0.2">
      <c r="B1459" s="1"/>
      <c r="S1459" s="72"/>
    </row>
    <row r="1460" spans="2:19" x14ac:dyDescent="0.2">
      <c r="B1460" s="1"/>
      <c r="S1460" s="72"/>
    </row>
    <row r="1461" spans="2:19" x14ac:dyDescent="0.2">
      <c r="B1461" s="1"/>
      <c r="S1461" s="72"/>
    </row>
    <row r="1462" spans="2:19" x14ac:dyDescent="0.2">
      <c r="B1462" s="1"/>
      <c r="S1462" s="72"/>
    </row>
    <row r="1463" spans="2:19" x14ac:dyDescent="0.2">
      <c r="B1463" s="1"/>
      <c r="S1463" s="72"/>
    </row>
    <row r="1464" spans="2:19" x14ac:dyDescent="0.2">
      <c r="B1464" s="1"/>
      <c r="S1464" s="72"/>
    </row>
    <row r="1465" spans="2:19" x14ac:dyDescent="0.2">
      <c r="B1465" s="1"/>
      <c r="S1465" s="72"/>
    </row>
    <row r="1466" spans="2:19" x14ac:dyDescent="0.2">
      <c r="B1466" s="1"/>
      <c r="S1466" s="72"/>
    </row>
    <row r="1467" spans="2:19" x14ac:dyDescent="0.2">
      <c r="B1467" s="1"/>
      <c r="S1467" s="72"/>
    </row>
    <row r="1468" spans="2:19" x14ac:dyDescent="0.2">
      <c r="B1468" s="1"/>
      <c r="S1468" s="72"/>
    </row>
    <row r="1469" spans="2:19" x14ac:dyDescent="0.2">
      <c r="B1469" s="1"/>
      <c r="S1469" s="72"/>
    </row>
    <row r="1470" spans="2:19" x14ac:dyDescent="0.2">
      <c r="B1470" s="1"/>
      <c r="S1470" s="72"/>
    </row>
    <row r="1471" spans="2:19" x14ac:dyDescent="0.2">
      <c r="B1471" s="1"/>
      <c r="S1471" s="72"/>
    </row>
    <row r="1472" spans="2:19" x14ac:dyDescent="0.2">
      <c r="B1472" s="1"/>
      <c r="S1472" s="72"/>
    </row>
    <row r="1473" spans="2:19" x14ac:dyDescent="0.2">
      <c r="B1473" s="1"/>
      <c r="S1473" s="72"/>
    </row>
    <row r="1474" spans="2:19" x14ac:dyDescent="0.2">
      <c r="B1474" s="1"/>
      <c r="S1474" s="72"/>
    </row>
    <row r="1475" spans="2:19" x14ac:dyDescent="0.2">
      <c r="B1475" s="1"/>
      <c r="S1475" s="72"/>
    </row>
    <row r="1476" spans="2:19" x14ac:dyDescent="0.2">
      <c r="B1476" s="1"/>
      <c r="S1476" s="72"/>
    </row>
    <row r="1477" spans="2:19" x14ac:dyDescent="0.2">
      <c r="B1477" s="1"/>
      <c r="S1477" s="72"/>
    </row>
    <row r="1478" spans="2:19" x14ac:dyDescent="0.2">
      <c r="B1478" s="1"/>
      <c r="S1478" s="72"/>
    </row>
    <row r="1479" spans="2:19" x14ac:dyDescent="0.2">
      <c r="B1479" s="1"/>
      <c r="S1479" s="72"/>
    </row>
    <row r="1480" spans="2:19" x14ac:dyDescent="0.2">
      <c r="B1480" s="1"/>
      <c r="S1480" s="72"/>
    </row>
    <row r="1481" spans="2:19" x14ac:dyDescent="0.2">
      <c r="B1481" s="1"/>
      <c r="S1481" s="72"/>
    </row>
    <row r="1482" spans="2:19" x14ac:dyDescent="0.2">
      <c r="B1482" s="1"/>
      <c r="S1482" s="72"/>
    </row>
    <row r="1483" spans="2:19" x14ac:dyDescent="0.2">
      <c r="B1483" s="1"/>
      <c r="S1483" s="72"/>
    </row>
    <row r="1484" spans="2:19" x14ac:dyDescent="0.2">
      <c r="B1484" s="1"/>
      <c r="S1484" s="72"/>
    </row>
    <row r="1485" spans="2:19" x14ac:dyDescent="0.2">
      <c r="B1485" s="1"/>
      <c r="S1485" s="72"/>
    </row>
    <row r="1486" spans="2:19" x14ac:dyDescent="0.2">
      <c r="B1486" s="1"/>
      <c r="S1486" s="72"/>
    </row>
    <row r="1487" spans="2:19" x14ac:dyDescent="0.2">
      <c r="B1487" s="1"/>
      <c r="S1487" s="72"/>
    </row>
    <row r="1488" spans="2:19" x14ac:dyDescent="0.2">
      <c r="B1488" s="1"/>
      <c r="S1488" s="72"/>
    </row>
    <row r="1489" spans="2:19" x14ac:dyDescent="0.2">
      <c r="B1489" s="1"/>
      <c r="S1489" s="72"/>
    </row>
    <row r="1490" spans="2:19" x14ac:dyDescent="0.2">
      <c r="B1490" s="1"/>
      <c r="S1490" s="72"/>
    </row>
    <row r="1491" spans="2:19" x14ac:dyDescent="0.2">
      <c r="B1491" s="1"/>
      <c r="S1491" s="72"/>
    </row>
    <row r="1492" spans="2:19" x14ac:dyDescent="0.2">
      <c r="B1492" s="1"/>
      <c r="S1492" s="72"/>
    </row>
    <row r="1493" spans="2:19" x14ac:dyDescent="0.2">
      <c r="B1493" s="1"/>
      <c r="S1493" s="72"/>
    </row>
    <row r="1494" spans="2:19" x14ac:dyDescent="0.2">
      <c r="B1494" s="1"/>
      <c r="S1494" s="72"/>
    </row>
    <row r="1495" spans="2:19" x14ac:dyDescent="0.2">
      <c r="B1495" s="1"/>
      <c r="S1495" s="72"/>
    </row>
    <row r="1496" spans="2:19" x14ac:dyDescent="0.2">
      <c r="B1496" s="1"/>
      <c r="S1496" s="72"/>
    </row>
    <row r="1497" spans="2:19" x14ac:dyDescent="0.2">
      <c r="B1497" s="1"/>
      <c r="S1497" s="72"/>
    </row>
    <row r="1498" spans="2:19" x14ac:dyDescent="0.2">
      <c r="B1498" s="1"/>
      <c r="S1498" s="72"/>
    </row>
    <row r="1499" spans="2:19" x14ac:dyDescent="0.2">
      <c r="B1499" s="1"/>
      <c r="S1499" s="72"/>
    </row>
    <row r="1500" spans="2:19" x14ac:dyDescent="0.2">
      <c r="B1500" s="1"/>
      <c r="S1500" s="72"/>
    </row>
    <row r="1501" spans="2:19" x14ac:dyDescent="0.2">
      <c r="B1501" s="1"/>
      <c r="S1501" s="72"/>
    </row>
    <row r="1502" spans="2:19" x14ac:dyDescent="0.2">
      <c r="B1502" s="1"/>
      <c r="S1502" s="72"/>
    </row>
    <row r="1503" spans="2:19" x14ac:dyDescent="0.2">
      <c r="B1503" s="1"/>
      <c r="S1503" s="72"/>
    </row>
    <row r="1504" spans="2:19" x14ac:dyDescent="0.2">
      <c r="B1504" s="1"/>
      <c r="S1504" s="72"/>
    </row>
    <row r="1505" spans="2:19" x14ac:dyDescent="0.2">
      <c r="B1505" s="1"/>
      <c r="S1505" s="72"/>
    </row>
    <row r="1506" spans="2:19" x14ac:dyDescent="0.2">
      <c r="B1506" s="1"/>
      <c r="S1506" s="72"/>
    </row>
    <row r="1507" spans="2:19" x14ac:dyDescent="0.2">
      <c r="B1507" s="1"/>
      <c r="S1507" s="72"/>
    </row>
    <row r="1508" spans="2:19" x14ac:dyDescent="0.2">
      <c r="B1508" s="1"/>
      <c r="S1508" s="72"/>
    </row>
    <row r="1509" spans="2:19" x14ac:dyDescent="0.2">
      <c r="B1509" s="1"/>
      <c r="S1509" s="72"/>
    </row>
    <row r="1510" spans="2:19" x14ac:dyDescent="0.2">
      <c r="B1510" s="1"/>
      <c r="S1510" s="72"/>
    </row>
    <row r="1511" spans="2:19" x14ac:dyDescent="0.2">
      <c r="B1511" s="1"/>
      <c r="S1511" s="72"/>
    </row>
    <row r="1512" spans="2:19" x14ac:dyDescent="0.2">
      <c r="B1512" s="1"/>
      <c r="S1512" s="72"/>
    </row>
    <row r="1513" spans="2:19" x14ac:dyDescent="0.2">
      <c r="B1513" s="1"/>
      <c r="S1513" s="72"/>
    </row>
    <row r="1514" spans="2:19" x14ac:dyDescent="0.2">
      <c r="B1514" s="1"/>
      <c r="S1514" s="72"/>
    </row>
    <row r="1515" spans="2:19" x14ac:dyDescent="0.2">
      <c r="B1515" s="1"/>
      <c r="S1515" s="72"/>
    </row>
    <row r="1516" spans="2:19" x14ac:dyDescent="0.2">
      <c r="B1516" s="1"/>
      <c r="S1516" s="72"/>
    </row>
    <row r="1517" spans="2:19" x14ac:dyDescent="0.2">
      <c r="B1517" s="1"/>
      <c r="S1517" s="72"/>
    </row>
    <row r="1518" spans="2:19" x14ac:dyDescent="0.2">
      <c r="B1518" s="1"/>
      <c r="S1518" s="72"/>
    </row>
    <row r="1519" spans="2:19" x14ac:dyDescent="0.2">
      <c r="B1519" s="1"/>
      <c r="S1519" s="72"/>
    </row>
    <row r="1520" spans="2:19" x14ac:dyDescent="0.2">
      <c r="B1520" s="1"/>
      <c r="S1520" s="72"/>
    </row>
    <row r="1521" spans="2:19" x14ac:dyDescent="0.2">
      <c r="B1521" s="1"/>
      <c r="S1521" s="72"/>
    </row>
    <row r="1522" spans="2:19" x14ac:dyDescent="0.2">
      <c r="B1522" s="1"/>
      <c r="S1522" s="72"/>
    </row>
    <row r="1523" spans="2:19" x14ac:dyDescent="0.2">
      <c r="B1523" s="1"/>
      <c r="S1523" s="72"/>
    </row>
    <row r="1524" spans="2:19" x14ac:dyDescent="0.2">
      <c r="B1524" s="1"/>
      <c r="S1524" s="72"/>
    </row>
    <row r="1525" spans="2:19" x14ac:dyDescent="0.2">
      <c r="B1525" s="1"/>
      <c r="S1525" s="72"/>
    </row>
    <row r="1526" spans="2:19" x14ac:dyDescent="0.2">
      <c r="B1526" s="1"/>
      <c r="S1526" s="72"/>
    </row>
    <row r="1527" spans="2:19" x14ac:dyDescent="0.2">
      <c r="B1527" s="1"/>
      <c r="S1527" s="72"/>
    </row>
    <row r="1528" spans="2:19" x14ac:dyDescent="0.2">
      <c r="B1528" s="1"/>
      <c r="S1528" s="72"/>
    </row>
    <row r="1529" spans="2:19" x14ac:dyDescent="0.2">
      <c r="B1529" s="1"/>
      <c r="S1529" s="72"/>
    </row>
    <row r="1530" spans="2:19" x14ac:dyDescent="0.2">
      <c r="B1530" s="1"/>
      <c r="S1530" s="72"/>
    </row>
    <row r="1531" spans="2:19" x14ac:dyDescent="0.2">
      <c r="B1531" s="1"/>
      <c r="S1531" s="72"/>
    </row>
    <row r="1532" spans="2:19" x14ac:dyDescent="0.2">
      <c r="B1532" s="1"/>
      <c r="S1532" s="72"/>
    </row>
    <row r="1533" spans="2:19" x14ac:dyDescent="0.2">
      <c r="B1533" s="1"/>
      <c r="S1533" s="72"/>
    </row>
    <row r="1534" spans="2:19" x14ac:dyDescent="0.2">
      <c r="B1534" s="1"/>
      <c r="S1534" s="72"/>
    </row>
    <row r="1535" spans="2:19" x14ac:dyDescent="0.2">
      <c r="B1535" s="1"/>
      <c r="S1535" s="72"/>
    </row>
    <row r="1536" spans="2:19" x14ac:dyDescent="0.2">
      <c r="B1536" s="1"/>
      <c r="S1536" s="72"/>
    </row>
    <row r="1537" spans="2:19" x14ac:dyDescent="0.2">
      <c r="B1537" s="1"/>
      <c r="S1537" s="72"/>
    </row>
    <row r="1538" spans="2:19" x14ac:dyDescent="0.2">
      <c r="B1538" s="1"/>
      <c r="S1538" s="72"/>
    </row>
    <row r="1539" spans="2:19" x14ac:dyDescent="0.2">
      <c r="B1539" s="1"/>
      <c r="S1539" s="72"/>
    </row>
    <row r="1540" spans="2:19" x14ac:dyDescent="0.2">
      <c r="B1540" s="1"/>
      <c r="S1540" s="72"/>
    </row>
    <row r="1541" spans="2:19" x14ac:dyDescent="0.2">
      <c r="B1541" s="1"/>
      <c r="S1541" s="72"/>
    </row>
    <row r="1542" spans="2:19" x14ac:dyDescent="0.2">
      <c r="B1542" s="1"/>
      <c r="S1542" s="72"/>
    </row>
    <row r="1543" spans="2:19" x14ac:dyDescent="0.2">
      <c r="B1543" s="1"/>
      <c r="S1543" s="72"/>
    </row>
    <row r="1544" spans="2:19" x14ac:dyDescent="0.2">
      <c r="B1544" s="1"/>
      <c r="S1544" s="72"/>
    </row>
    <row r="1545" spans="2:19" x14ac:dyDescent="0.2">
      <c r="B1545" s="1"/>
      <c r="S1545" s="72"/>
    </row>
    <row r="1546" spans="2:19" x14ac:dyDescent="0.2">
      <c r="B1546" s="1"/>
      <c r="S1546" s="72"/>
    </row>
    <row r="1547" spans="2:19" x14ac:dyDescent="0.2">
      <c r="B1547" s="1"/>
      <c r="S1547" s="72"/>
    </row>
    <row r="1548" spans="2:19" x14ac:dyDescent="0.2">
      <c r="B1548" s="1"/>
      <c r="S1548" s="72"/>
    </row>
    <row r="1549" spans="2:19" x14ac:dyDescent="0.2">
      <c r="B1549" s="1"/>
      <c r="S1549" s="72"/>
    </row>
    <row r="1550" spans="2:19" x14ac:dyDescent="0.2">
      <c r="B1550" s="1"/>
      <c r="S1550" s="72"/>
    </row>
    <row r="1551" spans="2:19" x14ac:dyDescent="0.2">
      <c r="B1551" s="1"/>
      <c r="S1551" s="72"/>
    </row>
    <row r="1552" spans="2:19" x14ac:dyDescent="0.2">
      <c r="B1552" s="1"/>
      <c r="S1552" s="72"/>
    </row>
    <row r="1553" spans="2:19" x14ac:dyDescent="0.2">
      <c r="B1553" s="1"/>
      <c r="S1553" s="72"/>
    </row>
    <row r="1554" spans="2:19" x14ac:dyDescent="0.2">
      <c r="B1554" s="1"/>
      <c r="S1554" s="72"/>
    </row>
    <row r="1555" spans="2:19" x14ac:dyDescent="0.2">
      <c r="B1555" s="1"/>
      <c r="S1555" s="72"/>
    </row>
    <row r="1556" spans="2:19" x14ac:dyDescent="0.2">
      <c r="B1556" s="1"/>
      <c r="S1556" s="72"/>
    </row>
    <row r="1557" spans="2:19" x14ac:dyDescent="0.2">
      <c r="B1557" s="1"/>
      <c r="S1557" s="72"/>
    </row>
    <row r="1558" spans="2:19" x14ac:dyDescent="0.2">
      <c r="B1558" s="1"/>
      <c r="S1558" s="72"/>
    </row>
    <row r="1559" spans="2:19" x14ac:dyDescent="0.2">
      <c r="B1559" s="1"/>
      <c r="S1559" s="72"/>
    </row>
    <row r="1560" spans="2:19" x14ac:dyDescent="0.2">
      <c r="B1560" s="1"/>
      <c r="S1560" s="72"/>
    </row>
    <row r="1561" spans="2:19" x14ac:dyDescent="0.2">
      <c r="B1561" s="1"/>
      <c r="S1561" s="72"/>
    </row>
    <row r="1562" spans="2:19" x14ac:dyDescent="0.2">
      <c r="B1562" s="1"/>
      <c r="S1562" s="72"/>
    </row>
    <row r="1563" spans="2:19" x14ac:dyDescent="0.2">
      <c r="B1563" s="1"/>
      <c r="S1563" s="72"/>
    </row>
    <row r="1564" spans="2:19" x14ac:dyDescent="0.2">
      <c r="B1564" s="1"/>
      <c r="S1564" s="72"/>
    </row>
    <row r="1565" spans="2:19" x14ac:dyDescent="0.2">
      <c r="B1565" s="1"/>
      <c r="S1565" s="72"/>
    </row>
    <row r="1566" spans="2:19" x14ac:dyDescent="0.2">
      <c r="B1566" s="1"/>
      <c r="S1566" s="72"/>
    </row>
    <row r="1567" spans="2:19" x14ac:dyDescent="0.2">
      <c r="B1567" s="1"/>
      <c r="S1567" s="72"/>
    </row>
    <row r="1568" spans="2:19" x14ac:dyDescent="0.2">
      <c r="B1568" s="1"/>
      <c r="S1568" s="72"/>
    </row>
    <row r="1569" spans="2:19" x14ac:dyDescent="0.2">
      <c r="B1569" s="1"/>
      <c r="S1569" s="72"/>
    </row>
    <row r="1570" spans="2:19" x14ac:dyDescent="0.2">
      <c r="B1570" s="1"/>
      <c r="S1570" s="72"/>
    </row>
    <row r="1571" spans="2:19" x14ac:dyDescent="0.2">
      <c r="B1571" s="1"/>
      <c r="S1571" s="72"/>
    </row>
    <row r="1572" spans="2:19" x14ac:dyDescent="0.2">
      <c r="B1572" s="1"/>
      <c r="S1572" s="72"/>
    </row>
    <row r="1573" spans="2:19" x14ac:dyDescent="0.2">
      <c r="B1573" s="1"/>
      <c r="S1573" s="72"/>
    </row>
    <row r="1574" spans="2:19" x14ac:dyDescent="0.2">
      <c r="B1574" s="1"/>
      <c r="S1574" s="72"/>
    </row>
    <row r="1575" spans="2:19" x14ac:dyDescent="0.2">
      <c r="B1575" s="1"/>
      <c r="S1575" s="72"/>
    </row>
    <row r="1576" spans="2:19" x14ac:dyDescent="0.2">
      <c r="B1576" s="1"/>
      <c r="S1576" s="72"/>
    </row>
    <row r="1577" spans="2:19" x14ac:dyDescent="0.2">
      <c r="B1577" s="1"/>
      <c r="S1577" s="72"/>
    </row>
    <row r="1578" spans="2:19" x14ac:dyDescent="0.2">
      <c r="B1578" s="1"/>
      <c r="S1578" s="72"/>
    </row>
    <row r="1579" spans="2:19" x14ac:dyDescent="0.2">
      <c r="B1579" s="1"/>
      <c r="S1579" s="72"/>
    </row>
    <row r="1580" spans="2:19" x14ac:dyDescent="0.2">
      <c r="B1580" s="1"/>
      <c r="S1580" s="72"/>
    </row>
    <row r="1581" spans="2:19" x14ac:dyDescent="0.2">
      <c r="B1581" s="1"/>
      <c r="S1581" s="72"/>
    </row>
    <row r="1582" spans="2:19" x14ac:dyDescent="0.2">
      <c r="B1582" s="1"/>
      <c r="S1582" s="72"/>
    </row>
    <row r="1583" spans="2:19" x14ac:dyDescent="0.2">
      <c r="B1583" s="1"/>
      <c r="S1583" s="72"/>
    </row>
    <row r="1584" spans="2:19" x14ac:dyDescent="0.2">
      <c r="B1584" s="1"/>
      <c r="S1584" s="72"/>
    </row>
    <row r="1585" spans="2:19" x14ac:dyDescent="0.2">
      <c r="B1585" s="1"/>
      <c r="S1585" s="72"/>
    </row>
    <row r="1586" spans="2:19" x14ac:dyDescent="0.2">
      <c r="B1586" s="1"/>
      <c r="S1586" s="72"/>
    </row>
    <row r="1587" spans="2:19" x14ac:dyDescent="0.2">
      <c r="B1587" s="1"/>
      <c r="S1587" s="72"/>
    </row>
    <row r="1588" spans="2:19" x14ac:dyDescent="0.2">
      <c r="B1588" s="1"/>
      <c r="S1588" s="72"/>
    </row>
    <row r="1589" spans="2:19" x14ac:dyDescent="0.2">
      <c r="B1589" s="1"/>
      <c r="S1589" s="72"/>
    </row>
    <row r="1590" spans="2:19" x14ac:dyDescent="0.2">
      <c r="B1590" s="1"/>
      <c r="S1590" s="72"/>
    </row>
    <row r="1591" spans="2:19" x14ac:dyDescent="0.2">
      <c r="B1591" s="1"/>
      <c r="S1591" s="72"/>
    </row>
    <row r="1592" spans="2:19" x14ac:dyDescent="0.2">
      <c r="B1592" s="1"/>
      <c r="S1592" s="72"/>
    </row>
    <row r="1593" spans="2:19" x14ac:dyDescent="0.2">
      <c r="B1593" s="1"/>
      <c r="S1593" s="72"/>
    </row>
    <row r="1594" spans="2:19" x14ac:dyDescent="0.2">
      <c r="B1594" s="1"/>
      <c r="S1594" s="72"/>
    </row>
    <row r="1595" spans="2:19" x14ac:dyDescent="0.2">
      <c r="B1595" s="1"/>
      <c r="S1595" s="72"/>
    </row>
    <row r="1596" spans="2:19" x14ac:dyDescent="0.2">
      <c r="B1596" s="1"/>
      <c r="S1596" s="72"/>
    </row>
    <row r="1597" spans="2:19" x14ac:dyDescent="0.2">
      <c r="B1597" s="1"/>
      <c r="S1597" s="72"/>
    </row>
    <row r="1598" spans="2:19" x14ac:dyDescent="0.2">
      <c r="B1598" s="1"/>
      <c r="S1598" s="72"/>
    </row>
    <row r="1599" spans="2:19" x14ac:dyDescent="0.2">
      <c r="B1599" s="1"/>
      <c r="S1599" s="72"/>
    </row>
    <row r="1600" spans="2:19" x14ac:dyDescent="0.2">
      <c r="B1600" s="1"/>
      <c r="S1600" s="72"/>
    </row>
    <row r="1601" spans="2:19" x14ac:dyDescent="0.2">
      <c r="B1601" s="1"/>
      <c r="S1601" s="72"/>
    </row>
    <row r="1602" spans="2:19" x14ac:dyDescent="0.2">
      <c r="B1602" s="1"/>
      <c r="S1602" s="72"/>
    </row>
    <row r="1603" spans="2:19" x14ac:dyDescent="0.2">
      <c r="B1603" s="1"/>
      <c r="S1603" s="72"/>
    </row>
    <row r="1604" spans="2:19" x14ac:dyDescent="0.2">
      <c r="B1604" s="1"/>
      <c r="S1604" s="72"/>
    </row>
    <row r="1605" spans="2:19" x14ac:dyDescent="0.2">
      <c r="B1605" s="1"/>
      <c r="S1605" s="72"/>
    </row>
    <row r="1606" spans="2:19" x14ac:dyDescent="0.2">
      <c r="B1606" s="1"/>
      <c r="S1606" s="72"/>
    </row>
    <row r="1607" spans="2:19" x14ac:dyDescent="0.2">
      <c r="B1607" s="1"/>
      <c r="S1607" s="72"/>
    </row>
    <row r="1608" spans="2:19" x14ac:dyDescent="0.2">
      <c r="B1608" s="1"/>
      <c r="S1608" s="72"/>
    </row>
    <row r="1609" spans="2:19" x14ac:dyDescent="0.2">
      <c r="B1609" s="1"/>
      <c r="S1609" s="72"/>
    </row>
    <row r="1610" spans="2:19" x14ac:dyDescent="0.2">
      <c r="B1610" s="1"/>
      <c r="S1610" s="72"/>
    </row>
    <row r="1611" spans="2:19" x14ac:dyDescent="0.2">
      <c r="B1611" s="1"/>
      <c r="S1611" s="72"/>
    </row>
    <row r="1612" spans="2:19" x14ac:dyDescent="0.2">
      <c r="B1612" s="1"/>
      <c r="S1612" s="72"/>
    </row>
    <row r="1613" spans="2:19" x14ac:dyDescent="0.2">
      <c r="B1613" s="1"/>
      <c r="S1613" s="72"/>
    </row>
    <row r="1614" spans="2:19" x14ac:dyDescent="0.2">
      <c r="B1614" s="1"/>
      <c r="S1614" s="72"/>
    </row>
    <row r="1615" spans="2:19" x14ac:dyDescent="0.2">
      <c r="B1615" s="1"/>
      <c r="S1615" s="72"/>
    </row>
    <row r="1616" spans="2:19" x14ac:dyDescent="0.2">
      <c r="B1616" s="1"/>
      <c r="S1616" s="72"/>
    </row>
    <row r="1617" spans="2:19" x14ac:dyDescent="0.2">
      <c r="B1617" s="1"/>
      <c r="S1617" s="72"/>
    </row>
    <row r="1618" spans="2:19" x14ac:dyDescent="0.2">
      <c r="B1618" s="1"/>
      <c r="S1618" s="72"/>
    </row>
    <row r="1619" spans="2:19" x14ac:dyDescent="0.2">
      <c r="B1619" s="1"/>
      <c r="S1619" s="72"/>
    </row>
    <row r="1620" spans="2:19" x14ac:dyDescent="0.2">
      <c r="B1620" s="1"/>
      <c r="S1620" s="72"/>
    </row>
    <row r="1621" spans="2:19" x14ac:dyDescent="0.2">
      <c r="B1621" s="1"/>
      <c r="S1621" s="72"/>
    </row>
    <row r="1622" spans="2:19" x14ac:dyDescent="0.2">
      <c r="B1622" s="1"/>
      <c r="S1622" s="72"/>
    </row>
    <row r="1623" spans="2:19" x14ac:dyDescent="0.2">
      <c r="B1623" s="1"/>
      <c r="S1623" s="72"/>
    </row>
    <row r="1624" spans="2:19" x14ac:dyDescent="0.2">
      <c r="B1624" s="1"/>
      <c r="S1624" s="72"/>
    </row>
    <row r="1625" spans="2:19" x14ac:dyDescent="0.2">
      <c r="B1625" s="1"/>
      <c r="S1625" s="72"/>
    </row>
    <row r="1626" spans="2:19" x14ac:dyDescent="0.2">
      <c r="B1626" s="1"/>
      <c r="S1626" s="72"/>
    </row>
    <row r="1627" spans="2:19" x14ac:dyDescent="0.2">
      <c r="B1627" s="1"/>
      <c r="S1627" s="72"/>
    </row>
    <row r="1628" spans="2:19" x14ac:dyDescent="0.2">
      <c r="B1628" s="1"/>
      <c r="S1628" s="72"/>
    </row>
    <row r="1629" spans="2:19" x14ac:dyDescent="0.2">
      <c r="B1629" s="1"/>
      <c r="S1629" s="72"/>
    </row>
    <row r="1630" spans="2:19" x14ac:dyDescent="0.2">
      <c r="B1630" s="1"/>
      <c r="S1630" s="72"/>
    </row>
    <row r="1631" spans="2:19" x14ac:dyDescent="0.2">
      <c r="B1631" s="1"/>
      <c r="S1631" s="72"/>
    </row>
    <row r="1632" spans="2:19" x14ac:dyDescent="0.2">
      <c r="B1632" s="1"/>
      <c r="S1632" s="72"/>
    </row>
    <row r="1633" spans="2:19" x14ac:dyDescent="0.2">
      <c r="B1633" s="1"/>
      <c r="S1633" s="72"/>
    </row>
    <row r="1634" spans="2:19" x14ac:dyDescent="0.2">
      <c r="B1634" s="1"/>
      <c r="S1634" s="72"/>
    </row>
    <row r="1635" spans="2:19" x14ac:dyDescent="0.2">
      <c r="B1635" s="1"/>
      <c r="S1635" s="72"/>
    </row>
    <row r="1636" spans="2:19" x14ac:dyDescent="0.2">
      <c r="B1636" s="1"/>
      <c r="S1636" s="72"/>
    </row>
    <row r="1637" spans="2:19" x14ac:dyDescent="0.2">
      <c r="B1637" s="1"/>
      <c r="S1637" s="72"/>
    </row>
    <row r="1638" spans="2:19" x14ac:dyDescent="0.2">
      <c r="B1638" s="1"/>
      <c r="S1638" s="72"/>
    </row>
    <row r="1639" spans="2:19" x14ac:dyDescent="0.2">
      <c r="B1639" s="1"/>
      <c r="S1639" s="72"/>
    </row>
    <row r="1640" spans="2:19" x14ac:dyDescent="0.2">
      <c r="B1640" s="1"/>
      <c r="S1640" s="72"/>
    </row>
    <row r="1641" spans="2:19" x14ac:dyDescent="0.2">
      <c r="B1641" s="1"/>
      <c r="S1641" s="72"/>
    </row>
    <row r="1642" spans="2:19" x14ac:dyDescent="0.2">
      <c r="B1642" s="1"/>
      <c r="S1642" s="72"/>
    </row>
    <row r="1643" spans="2:19" x14ac:dyDescent="0.2">
      <c r="B1643" s="1"/>
      <c r="S1643" s="72"/>
    </row>
    <row r="1644" spans="2:19" x14ac:dyDescent="0.2">
      <c r="B1644" s="1"/>
      <c r="S1644" s="72"/>
    </row>
    <row r="1645" spans="2:19" x14ac:dyDescent="0.2">
      <c r="B1645" s="1"/>
      <c r="S1645" s="72"/>
    </row>
    <row r="1646" spans="2:19" x14ac:dyDescent="0.2">
      <c r="B1646" s="1"/>
      <c r="S1646" s="72"/>
    </row>
    <row r="1647" spans="2:19" x14ac:dyDescent="0.2">
      <c r="B1647" s="1"/>
      <c r="S1647" s="72"/>
    </row>
    <row r="1648" spans="2:19" x14ac:dyDescent="0.2">
      <c r="B1648" s="1"/>
      <c r="S1648" s="72"/>
    </row>
    <row r="1649" spans="2:19" x14ac:dyDescent="0.2">
      <c r="B1649" s="1"/>
      <c r="S1649" s="72"/>
    </row>
    <row r="1650" spans="2:19" x14ac:dyDescent="0.2">
      <c r="B1650" s="1"/>
      <c r="S1650" s="72"/>
    </row>
    <row r="1651" spans="2:19" x14ac:dyDescent="0.2">
      <c r="B1651" s="1"/>
      <c r="S1651" s="72"/>
    </row>
    <row r="1652" spans="2:19" x14ac:dyDescent="0.2">
      <c r="B1652" s="1"/>
      <c r="S1652" s="72"/>
    </row>
    <row r="1653" spans="2:19" x14ac:dyDescent="0.2">
      <c r="B1653" s="1"/>
      <c r="S1653" s="72"/>
    </row>
    <row r="1654" spans="2:19" x14ac:dyDescent="0.2">
      <c r="B1654" s="1"/>
      <c r="S1654" s="72"/>
    </row>
    <row r="1655" spans="2:19" x14ac:dyDescent="0.2">
      <c r="B1655" s="1"/>
      <c r="S1655" s="72"/>
    </row>
    <row r="1656" spans="2:19" x14ac:dyDescent="0.2">
      <c r="B1656" s="1"/>
      <c r="S1656" s="72"/>
    </row>
    <row r="1657" spans="2:19" x14ac:dyDescent="0.2">
      <c r="B1657" s="1"/>
      <c r="S1657" s="72"/>
    </row>
    <row r="1658" spans="2:19" x14ac:dyDescent="0.2">
      <c r="B1658" s="1"/>
      <c r="S1658" s="72"/>
    </row>
    <row r="1659" spans="2:19" x14ac:dyDescent="0.2">
      <c r="B1659" s="1"/>
      <c r="S1659" s="72"/>
    </row>
    <row r="1660" spans="2:19" x14ac:dyDescent="0.2">
      <c r="B1660" s="1"/>
      <c r="S1660" s="72"/>
    </row>
    <row r="1661" spans="2:19" x14ac:dyDescent="0.2">
      <c r="B1661" s="1"/>
      <c r="S1661" s="72"/>
    </row>
    <row r="1662" spans="2:19" x14ac:dyDescent="0.2">
      <c r="B1662" s="1"/>
      <c r="S1662" s="72"/>
    </row>
    <row r="1663" spans="2:19" x14ac:dyDescent="0.2">
      <c r="B1663" s="1"/>
      <c r="S1663" s="72"/>
    </row>
    <row r="1664" spans="2:19" x14ac:dyDescent="0.2">
      <c r="B1664" s="1"/>
      <c r="S1664" s="72"/>
    </row>
    <row r="1665" spans="2:19" x14ac:dyDescent="0.2">
      <c r="B1665" s="1"/>
      <c r="S1665" s="72"/>
    </row>
    <row r="1666" spans="2:19" x14ac:dyDescent="0.2">
      <c r="B1666" s="1"/>
      <c r="S1666" s="72"/>
    </row>
    <row r="1667" spans="2:19" x14ac:dyDescent="0.2">
      <c r="B1667" s="1"/>
      <c r="S1667" s="72"/>
    </row>
    <row r="1668" spans="2:19" x14ac:dyDescent="0.2">
      <c r="B1668" s="1"/>
      <c r="S1668" s="72"/>
    </row>
    <row r="1669" spans="2:19" x14ac:dyDescent="0.2">
      <c r="B1669" s="1"/>
      <c r="S1669" s="72"/>
    </row>
    <row r="1670" spans="2:19" x14ac:dyDescent="0.2">
      <c r="B1670" s="1"/>
      <c r="S1670" s="72"/>
    </row>
    <row r="1671" spans="2:19" x14ac:dyDescent="0.2">
      <c r="B1671" s="1"/>
      <c r="S1671" s="72"/>
    </row>
    <row r="1672" spans="2:19" x14ac:dyDescent="0.2">
      <c r="B1672" s="1"/>
      <c r="S1672" s="72"/>
    </row>
    <row r="1673" spans="2:19" x14ac:dyDescent="0.2">
      <c r="B1673" s="1"/>
      <c r="S1673" s="72"/>
    </row>
    <row r="1674" spans="2:19" x14ac:dyDescent="0.2">
      <c r="B1674" s="1"/>
      <c r="S1674" s="72"/>
    </row>
    <row r="1675" spans="2:19" x14ac:dyDescent="0.2">
      <c r="B1675" s="1"/>
      <c r="S1675" s="72"/>
    </row>
    <row r="1676" spans="2:19" x14ac:dyDescent="0.2">
      <c r="B1676" s="1"/>
      <c r="S1676" s="72"/>
    </row>
    <row r="1677" spans="2:19" x14ac:dyDescent="0.2">
      <c r="B1677" s="1"/>
      <c r="S1677" s="72"/>
    </row>
    <row r="1678" spans="2:19" x14ac:dyDescent="0.2">
      <c r="B1678" s="1"/>
      <c r="S1678" s="72"/>
    </row>
    <row r="1679" spans="2:19" x14ac:dyDescent="0.2">
      <c r="B1679" s="1"/>
      <c r="S1679" s="72"/>
    </row>
    <row r="1680" spans="2:19" x14ac:dyDescent="0.2">
      <c r="B1680" s="1"/>
      <c r="S1680" s="72"/>
    </row>
    <row r="1681" spans="2:19" x14ac:dyDescent="0.2">
      <c r="B1681" s="1"/>
      <c r="S1681" s="72"/>
    </row>
    <row r="1682" spans="2:19" x14ac:dyDescent="0.2">
      <c r="B1682" s="1"/>
      <c r="S1682" s="72"/>
    </row>
    <row r="1683" spans="2:19" x14ac:dyDescent="0.2">
      <c r="B1683" s="1"/>
      <c r="S1683" s="72"/>
    </row>
    <row r="1684" spans="2:19" x14ac:dyDescent="0.2">
      <c r="B1684" s="1"/>
      <c r="S1684" s="72"/>
    </row>
    <row r="1685" spans="2:19" x14ac:dyDescent="0.2">
      <c r="B1685" s="1"/>
      <c r="S1685" s="72"/>
    </row>
    <row r="1686" spans="2:19" x14ac:dyDescent="0.2">
      <c r="B1686" s="1"/>
      <c r="S1686" s="72"/>
    </row>
    <row r="1687" spans="2:19" x14ac:dyDescent="0.2">
      <c r="B1687" s="1"/>
      <c r="S1687" s="72"/>
    </row>
    <row r="1688" spans="2:19" x14ac:dyDescent="0.2">
      <c r="B1688" s="1"/>
      <c r="S1688" s="72"/>
    </row>
    <row r="1689" spans="2:19" x14ac:dyDescent="0.2">
      <c r="B1689" s="1"/>
      <c r="S1689" s="72"/>
    </row>
    <row r="1690" spans="2:19" x14ac:dyDescent="0.2">
      <c r="B1690" s="1"/>
      <c r="S1690" s="72"/>
    </row>
    <row r="1691" spans="2:19" x14ac:dyDescent="0.2">
      <c r="B1691" s="1"/>
      <c r="S1691" s="72"/>
    </row>
    <row r="1692" spans="2:19" x14ac:dyDescent="0.2">
      <c r="B1692" s="1"/>
      <c r="S1692" s="72"/>
    </row>
    <row r="1693" spans="2:19" x14ac:dyDescent="0.2">
      <c r="B1693" s="1"/>
      <c r="S1693" s="72"/>
    </row>
    <row r="1694" spans="2:19" x14ac:dyDescent="0.2">
      <c r="B1694" s="1"/>
      <c r="S1694" s="72"/>
    </row>
    <row r="1695" spans="2:19" x14ac:dyDescent="0.2">
      <c r="B1695" s="1"/>
      <c r="S1695" s="72"/>
    </row>
    <row r="1696" spans="2:19" x14ac:dyDescent="0.2">
      <c r="B1696" s="1"/>
      <c r="S1696" s="72"/>
    </row>
    <row r="1697" spans="2:19" x14ac:dyDescent="0.2">
      <c r="B1697" s="1"/>
      <c r="S1697" s="72"/>
    </row>
    <row r="1698" spans="2:19" x14ac:dyDescent="0.2">
      <c r="B1698" s="1"/>
      <c r="S1698" s="72"/>
    </row>
    <row r="1699" spans="2:19" x14ac:dyDescent="0.2">
      <c r="B1699" s="1"/>
      <c r="S1699" s="72"/>
    </row>
    <row r="1700" spans="2:19" x14ac:dyDescent="0.2">
      <c r="B1700" s="1"/>
      <c r="S1700" s="72"/>
    </row>
    <row r="1701" spans="2:19" x14ac:dyDescent="0.2">
      <c r="B1701" s="1"/>
      <c r="S1701" s="72"/>
    </row>
    <row r="1702" spans="2:19" x14ac:dyDescent="0.2">
      <c r="B1702" s="1"/>
      <c r="S1702" s="72"/>
    </row>
    <row r="1703" spans="2:19" x14ac:dyDescent="0.2">
      <c r="B1703" s="1"/>
      <c r="S1703" s="72"/>
    </row>
    <row r="1704" spans="2:19" x14ac:dyDescent="0.2">
      <c r="B1704" s="1"/>
      <c r="S1704" s="72"/>
    </row>
    <row r="1705" spans="2:19" x14ac:dyDescent="0.2">
      <c r="B1705" s="1"/>
      <c r="S1705" s="72"/>
    </row>
    <row r="1706" spans="2:19" x14ac:dyDescent="0.2">
      <c r="B1706" s="1"/>
      <c r="S1706" s="72"/>
    </row>
    <row r="1707" spans="2:19" x14ac:dyDescent="0.2">
      <c r="B1707" s="1"/>
      <c r="S1707" s="72"/>
    </row>
    <row r="1708" spans="2:19" x14ac:dyDescent="0.2">
      <c r="B1708" s="1"/>
      <c r="S1708" s="72"/>
    </row>
    <row r="1709" spans="2:19" x14ac:dyDescent="0.2">
      <c r="B1709" s="1"/>
      <c r="S1709" s="72"/>
    </row>
    <row r="1710" spans="2:19" x14ac:dyDescent="0.2">
      <c r="B1710" s="1"/>
      <c r="S1710" s="72"/>
    </row>
    <row r="1711" spans="2:19" x14ac:dyDescent="0.2">
      <c r="B1711" s="1"/>
      <c r="S1711" s="72"/>
    </row>
    <row r="1712" spans="2:19" x14ac:dyDescent="0.2">
      <c r="B1712" s="1"/>
      <c r="S1712" s="72"/>
    </row>
    <row r="1713" spans="2:19" x14ac:dyDescent="0.2">
      <c r="B1713" s="1"/>
      <c r="S1713" s="72"/>
    </row>
    <row r="1714" spans="2:19" x14ac:dyDescent="0.2">
      <c r="B1714" s="1"/>
      <c r="S1714" s="72"/>
    </row>
    <row r="1715" spans="2:19" x14ac:dyDescent="0.2">
      <c r="B1715" s="1"/>
      <c r="S1715" s="72"/>
    </row>
    <row r="1716" spans="2:19" x14ac:dyDescent="0.2">
      <c r="B1716" s="1"/>
      <c r="S1716" s="72"/>
    </row>
    <row r="1717" spans="2:19" x14ac:dyDescent="0.2">
      <c r="B1717" s="1"/>
      <c r="S1717" s="72"/>
    </row>
    <row r="1718" spans="2:19" x14ac:dyDescent="0.2">
      <c r="B1718" s="1"/>
      <c r="S1718" s="72"/>
    </row>
    <row r="1719" spans="2:19" x14ac:dyDescent="0.2">
      <c r="B1719" s="1"/>
      <c r="S1719" s="72"/>
    </row>
    <row r="1720" spans="2:19" x14ac:dyDescent="0.2">
      <c r="B1720" s="1"/>
      <c r="S1720" s="72"/>
    </row>
    <row r="1721" spans="2:19" x14ac:dyDescent="0.2">
      <c r="B1721" s="1"/>
      <c r="S1721" s="72"/>
    </row>
    <row r="1722" spans="2:19" x14ac:dyDescent="0.2">
      <c r="B1722" s="1"/>
      <c r="S1722" s="72"/>
    </row>
    <row r="1723" spans="2:19" x14ac:dyDescent="0.2">
      <c r="B1723" s="1"/>
      <c r="S1723" s="72"/>
    </row>
    <row r="1724" spans="2:19" x14ac:dyDescent="0.2">
      <c r="B1724" s="1"/>
      <c r="S1724" s="72"/>
    </row>
    <row r="1725" spans="2:19" x14ac:dyDescent="0.2">
      <c r="B1725" s="1"/>
      <c r="S1725" s="72"/>
    </row>
    <row r="1726" spans="2:19" x14ac:dyDescent="0.2">
      <c r="B1726" s="1"/>
      <c r="S1726" s="72"/>
    </row>
    <row r="1727" spans="2:19" x14ac:dyDescent="0.2">
      <c r="B1727" s="1"/>
      <c r="S1727" s="72"/>
    </row>
    <row r="1728" spans="2:19" x14ac:dyDescent="0.2">
      <c r="B1728" s="1"/>
      <c r="S1728" s="72"/>
    </row>
    <row r="1729" spans="2:19" x14ac:dyDescent="0.2">
      <c r="B1729" s="1"/>
      <c r="S1729" s="72"/>
    </row>
    <row r="1730" spans="2:19" x14ac:dyDescent="0.2">
      <c r="B1730" s="1"/>
      <c r="S1730" s="72"/>
    </row>
    <row r="1731" spans="2:19" x14ac:dyDescent="0.2">
      <c r="B1731" s="1"/>
      <c r="S1731" s="72"/>
    </row>
    <row r="1732" spans="2:19" x14ac:dyDescent="0.2">
      <c r="B1732" s="1"/>
      <c r="S1732" s="72"/>
    </row>
    <row r="1733" spans="2:19" x14ac:dyDescent="0.2">
      <c r="B1733" s="1"/>
      <c r="S1733" s="72"/>
    </row>
    <row r="1734" spans="2:19" x14ac:dyDescent="0.2">
      <c r="B1734" s="1"/>
      <c r="S1734" s="72"/>
    </row>
    <row r="1735" spans="2:19" x14ac:dyDescent="0.2">
      <c r="B1735" s="1"/>
      <c r="S1735" s="72"/>
    </row>
    <row r="1736" spans="2:19" x14ac:dyDescent="0.2">
      <c r="B1736" s="1"/>
      <c r="S1736" s="72"/>
    </row>
    <row r="1737" spans="2:19" x14ac:dyDescent="0.2">
      <c r="B1737" s="1"/>
      <c r="S1737" s="72"/>
    </row>
    <row r="1738" spans="2:19" x14ac:dyDescent="0.2">
      <c r="B1738" s="1"/>
      <c r="S1738" s="72"/>
    </row>
    <row r="1739" spans="2:19" x14ac:dyDescent="0.2">
      <c r="B1739" s="1"/>
      <c r="S1739" s="72"/>
    </row>
    <row r="1740" spans="2:19" x14ac:dyDescent="0.2">
      <c r="B1740" s="1"/>
      <c r="S1740" s="72"/>
    </row>
    <row r="1741" spans="2:19" x14ac:dyDescent="0.2">
      <c r="B1741" s="1"/>
      <c r="S1741" s="72"/>
    </row>
    <row r="1742" spans="2:19" x14ac:dyDescent="0.2">
      <c r="B1742" s="1"/>
      <c r="S1742" s="72"/>
    </row>
    <row r="1743" spans="2:19" x14ac:dyDescent="0.2">
      <c r="B1743" s="1"/>
      <c r="S1743" s="72"/>
    </row>
    <row r="1744" spans="2:19" x14ac:dyDescent="0.2">
      <c r="B1744" s="1"/>
      <c r="S1744" s="72"/>
    </row>
    <row r="1745" spans="2:19" x14ac:dyDescent="0.2">
      <c r="B1745" s="1"/>
      <c r="S1745" s="72"/>
    </row>
    <row r="1746" spans="2:19" x14ac:dyDescent="0.2">
      <c r="B1746" s="1"/>
      <c r="S1746" s="72"/>
    </row>
    <row r="1747" spans="2:19" x14ac:dyDescent="0.2">
      <c r="B1747" s="1"/>
      <c r="S1747" s="72"/>
    </row>
    <row r="1748" spans="2:19" x14ac:dyDescent="0.2">
      <c r="B1748" s="1"/>
      <c r="S1748" s="72"/>
    </row>
    <row r="1749" spans="2:19" x14ac:dyDescent="0.2">
      <c r="B1749" s="1"/>
      <c r="S1749" s="72"/>
    </row>
    <row r="1750" spans="2:19" x14ac:dyDescent="0.2">
      <c r="B1750" s="1"/>
      <c r="S1750" s="72"/>
    </row>
    <row r="1751" spans="2:19" x14ac:dyDescent="0.2">
      <c r="B1751" s="1"/>
      <c r="S1751" s="72"/>
    </row>
    <row r="1752" spans="2:19" x14ac:dyDescent="0.2">
      <c r="B1752" s="1"/>
      <c r="S1752" s="72"/>
    </row>
    <row r="1753" spans="2:19" x14ac:dyDescent="0.2">
      <c r="B1753" s="1"/>
      <c r="S1753" s="72"/>
    </row>
    <row r="1754" spans="2:19" x14ac:dyDescent="0.2">
      <c r="B1754" s="1"/>
      <c r="S1754" s="72"/>
    </row>
    <row r="1755" spans="2:19" x14ac:dyDescent="0.2">
      <c r="B1755" s="1"/>
      <c r="S1755" s="72"/>
    </row>
    <row r="1756" spans="2:19" x14ac:dyDescent="0.2">
      <c r="B1756" s="1"/>
      <c r="S1756" s="72"/>
    </row>
    <row r="1757" spans="2:19" x14ac:dyDescent="0.2">
      <c r="B1757" s="1"/>
      <c r="S1757" s="72"/>
    </row>
    <row r="1758" spans="2:19" x14ac:dyDescent="0.2">
      <c r="B1758" s="1"/>
      <c r="S1758" s="72"/>
    </row>
    <row r="1759" spans="2:19" x14ac:dyDescent="0.2">
      <c r="B1759" s="1"/>
      <c r="S1759" s="72"/>
    </row>
    <row r="1760" spans="2:19" x14ac:dyDescent="0.2">
      <c r="B1760" s="1"/>
      <c r="S1760" s="72"/>
    </row>
    <row r="1761" spans="2:19" x14ac:dyDescent="0.2">
      <c r="B1761" s="1"/>
      <c r="S1761" s="72"/>
    </row>
    <row r="1762" spans="2:19" x14ac:dyDescent="0.2">
      <c r="B1762" s="1"/>
      <c r="S1762" s="72"/>
    </row>
    <row r="1763" spans="2:19" x14ac:dyDescent="0.2">
      <c r="B1763" s="1"/>
      <c r="S1763" s="72"/>
    </row>
    <row r="1764" spans="2:19" x14ac:dyDescent="0.2">
      <c r="B1764" s="1"/>
      <c r="S1764" s="72"/>
    </row>
    <row r="1765" spans="2:19" x14ac:dyDescent="0.2">
      <c r="B1765" s="1"/>
      <c r="S1765" s="72"/>
    </row>
    <row r="1766" spans="2:19" x14ac:dyDescent="0.2">
      <c r="B1766" s="1"/>
      <c r="S1766" s="72"/>
    </row>
    <row r="1767" spans="2:19" x14ac:dyDescent="0.2">
      <c r="B1767" s="1"/>
      <c r="S1767" s="72"/>
    </row>
    <row r="1768" spans="2:19" x14ac:dyDescent="0.2">
      <c r="B1768" s="1"/>
      <c r="S1768" s="72"/>
    </row>
    <row r="1769" spans="2:19" x14ac:dyDescent="0.2">
      <c r="B1769" s="1"/>
      <c r="S1769" s="72"/>
    </row>
    <row r="1770" spans="2:19" x14ac:dyDescent="0.2">
      <c r="B1770" s="1"/>
      <c r="S1770" s="72"/>
    </row>
    <row r="1771" spans="2:19" x14ac:dyDescent="0.2">
      <c r="B1771" s="1"/>
      <c r="S1771" s="72"/>
    </row>
    <row r="1772" spans="2:19" x14ac:dyDescent="0.2">
      <c r="B1772" s="1"/>
      <c r="S1772" s="72"/>
    </row>
    <row r="1773" spans="2:19" x14ac:dyDescent="0.2">
      <c r="B1773" s="1"/>
      <c r="S1773" s="72"/>
    </row>
    <row r="1774" spans="2:19" x14ac:dyDescent="0.2">
      <c r="B1774" s="1"/>
      <c r="S1774" s="72"/>
    </row>
    <row r="1775" spans="2:19" x14ac:dyDescent="0.2">
      <c r="B1775" s="1"/>
      <c r="S1775" s="72"/>
    </row>
    <row r="1776" spans="2:19" x14ac:dyDescent="0.2">
      <c r="B1776" s="1"/>
      <c r="S1776" s="72"/>
    </row>
    <row r="1777" spans="2:19" x14ac:dyDescent="0.2">
      <c r="B1777" s="1"/>
      <c r="S1777" s="72"/>
    </row>
    <row r="1778" spans="2:19" x14ac:dyDescent="0.2">
      <c r="B1778" s="1"/>
      <c r="S1778" s="72"/>
    </row>
    <row r="1779" spans="2:19" x14ac:dyDescent="0.2">
      <c r="B1779" s="1"/>
      <c r="S1779" s="72"/>
    </row>
    <row r="1780" spans="2:19" x14ac:dyDescent="0.2">
      <c r="B1780" s="1"/>
      <c r="S1780" s="72"/>
    </row>
    <row r="1781" spans="2:19" x14ac:dyDescent="0.2">
      <c r="B1781" s="1"/>
      <c r="S1781" s="72"/>
    </row>
    <row r="1782" spans="2:19" x14ac:dyDescent="0.2">
      <c r="B1782" s="1"/>
      <c r="S1782" s="72"/>
    </row>
    <row r="1783" spans="2:19" x14ac:dyDescent="0.2">
      <c r="B1783" s="1"/>
      <c r="S1783" s="72"/>
    </row>
    <row r="1784" spans="2:19" x14ac:dyDescent="0.2">
      <c r="B1784" s="1"/>
      <c r="S1784" s="72"/>
    </row>
    <row r="1785" spans="2:19" x14ac:dyDescent="0.2">
      <c r="B1785" s="1"/>
      <c r="S1785" s="72"/>
    </row>
    <row r="1786" spans="2:19" x14ac:dyDescent="0.2">
      <c r="B1786" s="1"/>
      <c r="S1786" s="72"/>
    </row>
    <row r="1787" spans="2:19" x14ac:dyDescent="0.2">
      <c r="B1787" s="1"/>
      <c r="S1787" s="72"/>
    </row>
    <row r="1788" spans="2:19" x14ac:dyDescent="0.2">
      <c r="B1788" s="1"/>
      <c r="S1788" s="72"/>
    </row>
    <row r="1789" spans="2:19" x14ac:dyDescent="0.2">
      <c r="B1789" s="1"/>
      <c r="S1789" s="72"/>
    </row>
    <row r="1790" spans="2:19" x14ac:dyDescent="0.2">
      <c r="B1790" s="1"/>
      <c r="S1790" s="72"/>
    </row>
    <row r="1791" spans="2:19" x14ac:dyDescent="0.2">
      <c r="B1791" s="1"/>
      <c r="S1791" s="72"/>
    </row>
    <row r="1792" spans="2:19" x14ac:dyDescent="0.2">
      <c r="B1792" s="1"/>
      <c r="S1792" s="72"/>
    </row>
    <row r="1793" spans="2:19" x14ac:dyDescent="0.2">
      <c r="B1793" s="1"/>
      <c r="S1793" s="72"/>
    </row>
    <row r="1794" spans="2:19" x14ac:dyDescent="0.2">
      <c r="B1794" s="1"/>
      <c r="S1794" s="72"/>
    </row>
    <row r="1795" spans="2:19" x14ac:dyDescent="0.2">
      <c r="B1795" s="1"/>
      <c r="S1795" s="72"/>
    </row>
    <row r="1796" spans="2:19" x14ac:dyDescent="0.2">
      <c r="B1796" s="1"/>
      <c r="S1796" s="72"/>
    </row>
    <row r="1797" spans="2:19" x14ac:dyDescent="0.2">
      <c r="B1797" s="1"/>
      <c r="S1797" s="72"/>
    </row>
    <row r="1798" spans="2:19" x14ac:dyDescent="0.2">
      <c r="B1798" s="1"/>
      <c r="S1798" s="72"/>
    </row>
    <row r="1799" spans="2:19" x14ac:dyDescent="0.2">
      <c r="B1799" s="1"/>
      <c r="S1799" s="72"/>
    </row>
    <row r="1800" spans="2:19" x14ac:dyDescent="0.2">
      <c r="B1800" s="1"/>
      <c r="S1800" s="72"/>
    </row>
    <row r="1801" spans="2:19" x14ac:dyDescent="0.2">
      <c r="B1801" s="1"/>
      <c r="S1801" s="72"/>
    </row>
    <row r="1802" spans="2:19" x14ac:dyDescent="0.2">
      <c r="B1802" s="1"/>
      <c r="S1802" s="72"/>
    </row>
    <row r="1803" spans="2:19" x14ac:dyDescent="0.2">
      <c r="B1803" s="1"/>
      <c r="S1803" s="72"/>
    </row>
    <row r="1804" spans="2:19" x14ac:dyDescent="0.2">
      <c r="B1804" s="1"/>
      <c r="S1804" s="72"/>
    </row>
    <row r="1805" spans="2:19" x14ac:dyDescent="0.2">
      <c r="B1805" s="1"/>
      <c r="S1805" s="72"/>
    </row>
    <row r="1806" spans="2:19" x14ac:dyDescent="0.2">
      <c r="B1806" s="1"/>
      <c r="S1806" s="72"/>
    </row>
    <row r="1807" spans="2:19" x14ac:dyDescent="0.2">
      <c r="B1807" s="1"/>
      <c r="S1807" s="72"/>
    </row>
    <row r="1808" spans="2:19" x14ac:dyDescent="0.2">
      <c r="B1808" s="1"/>
      <c r="S1808" s="72"/>
    </row>
    <row r="1809" spans="2:19" x14ac:dyDescent="0.2">
      <c r="B1809" s="1"/>
      <c r="S1809" s="72"/>
    </row>
    <row r="1810" spans="2:19" x14ac:dyDescent="0.2">
      <c r="B1810" s="1"/>
      <c r="S1810" s="72"/>
    </row>
    <row r="1811" spans="2:19" x14ac:dyDescent="0.2">
      <c r="B1811" s="1"/>
      <c r="S1811" s="72"/>
    </row>
    <row r="1812" spans="2:19" x14ac:dyDescent="0.2">
      <c r="B1812" s="1"/>
      <c r="S1812" s="72"/>
    </row>
    <row r="1813" spans="2:19" x14ac:dyDescent="0.2">
      <c r="B1813" s="1"/>
      <c r="S1813" s="72"/>
    </row>
    <row r="1814" spans="2:19" x14ac:dyDescent="0.2">
      <c r="B1814" s="1"/>
      <c r="S1814" s="72"/>
    </row>
    <row r="1815" spans="2:19" x14ac:dyDescent="0.2">
      <c r="B1815" s="1"/>
      <c r="S1815" s="72"/>
    </row>
    <row r="1816" spans="2:19" x14ac:dyDescent="0.2">
      <c r="B1816" s="1"/>
      <c r="S1816" s="72"/>
    </row>
    <row r="1817" spans="2:19" x14ac:dyDescent="0.2">
      <c r="B1817" s="1"/>
      <c r="S1817" s="72"/>
    </row>
    <row r="1818" spans="2:19" x14ac:dyDescent="0.2">
      <c r="B1818" s="1"/>
      <c r="S1818" s="72"/>
    </row>
    <row r="1819" spans="2:19" x14ac:dyDescent="0.2">
      <c r="B1819" s="1"/>
      <c r="S1819" s="72"/>
    </row>
    <row r="1820" spans="2:19" x14ac:dyDescent="0.2">
      <c r="B1820" s="1"/>
      <c r="S1820" s="72"/>
    </row>
    <row r="1821" spans="2:19" x14ac:dyDescent="0.2">
      <c r="B1821" s="1"/>
      <c r="S1821" s="72"/>
    </row>
    <row r="1822" spans="2:19" x14ac:dyDescent="0.2">
      <c r="B1822" s="1"/>
      <c r="S1822" s="72"/>
    </row>
    <row r="1823" spans="2:19" x14ac:dyDescent="0.2">
      <c r="B1823" s="1"/>
      <c r="S1823" s="72"/>
    </row>
    <row r="1824" spans="2:19" x14ac:dyDescent="0.2">
      <c r="B1824" s="1"/>
      <c r="S1824" s="72"/>
    </row>
    <row r="1825" spans="2:19" x14ac:dyDescent="0.2">
      <c r="B1825" s="1"/>
      <c r="S1825" s="72"/>
    </row>
    <row r="1826" spans="2:19" x14ac:dyDescent="0.2">
      <c r="B1826" s="1"/>
      <c r="S1826" s="72"/>
    </row>
    <row r="1827" spans="2:19" x14ac:dyDescent="0.2">
      <c r="B1827" s="1"/>
      <c r="S1827" s="72"/>
    </row>
    <row r="1828" spans="2:19" x14ac:dyDescent="0.2">
      <c r="B1828" s="1"/>
      <c r="S1828" s="72"/>
    </row>
    <row r="1829" spans="2:19" x14ac:dyDescent="0.2">
      <c r="B1829" s="1"/>
      <c r="S1829" s="72"/>
    </row>
    <row r="1830" spans="2:19" x14ac:dyDescent="0.2">
      <c r="B1830" s="1"/>
      <c r="S1830" s="72"/>
    </row>
    <row r="1831" spans="2:19" x14ac:dyDescent="0.2">
      <c r="B1831" s="1"/>
      <c r="S1831" s="72"/>
    </row>
    <row r="1832" spans="2:19" x14ac:dyDescent="0.2">
      <c r="B1832" s="1"/>
      <c r="S1832" s="72"/>
    </row>
    <row r="1833" spans="2:19" x14ac:dyDescent="0.2">
      <c r="B1833" s="1"/>
      <c r="S1833" s="72"/>
    </row>
    <row r="1834" spans="2:19" x14ac:dyDescent="0.2">
      <c r="B1834" s="1"/>
      <c r="S1834" s="72"/>
    </row>
    <row r="1835" spans="2:19" x14ac:dyDescent="0.2">
      <c r="B1835" s="1"/>
      <c r="S1835" s="72"/>
    </row>
    <row r="1836" spans="2:19" x14ac:dyDescent="0.2">
      <c r="B1836" s="1"/>
      <c r="S1836" s="72"/>
    </row>
    <row r="1837" spans="2:19" x14ac:dyDescent="0.2">
      <c r="B1837" s="1"/>
      <c r="S1837" s="72"/>
    </row>
    <row r="1838" spans="2:19" x14ac:dyDescent="0.2">
      <c r="B1838" s="1"/>
      <c r="S1838" s="72"/>
    </row>
    <row r="1839" spans="2:19" x14ac:dyDescent="0.2">
      <c r="B1839" s="1"/>
      <c r="S1839" s="72"/>
    </row>
    <row r="1840" spans="2:19" x14ac:dyDescent="0.2">
      <c r="B1840" s="1"/>
      <c r="S1840" s="72"/>
    </row>
    <row r="1841" spans="2:19" x14ac:dyDescent="0.2">
      <c r="B1841" s="1"/>
      <c r="S1841" s="72"/>
    </row>
    <row r="1842" spans="2:19" x14ac:dyDescent="0.2">
      <c r="B1842" s="1"/>
      <c r="S1842" s="72"/>
    </row>
    <row r="1843" spans="2:19" x14ac:dyDescent="0.2">
      <c r="B1843" s="1"/>
      <c r="S1843" s="72"/>
    </row>
    <row r="1844" spans="2:19" x14ac:dyDescent="0.2">
      <c r="B1844" s="1"/>
      <c r="S1844" s="72"/>
    </row>
    <row r="1845" spans="2:19" x14ac:dyDescent="0.2">
      <c r="B1845" s="1"/>
      <c r="S1845" s="72"/>
    </row>
    <row r="1846" spans="2:19" x14ac:dyDescent="0.2">
      <c r="B1846" s="1"/>
      <c r="S1846" s="72"/>
    </row>
    <row r="1847" spans="2:19" x14ac:dyDescent="0.2">
      <c r="B1847" s="1"/>
      <c r="S1847" s="72"/>
    </row>
    <row r="1848" spans="2:19" x14ac:dyDescent="0.2">
      <c r="B1848" s="1"/>
      <c r="S1848" s="72"/>
    </row>
    <row r="1849" spans="2:19" x14ac:dyDescent="0.2">
      <c r="B1849" s="1"/>
      <c r="S1849" s="72"/>
    </row>
    <row r="1850" spans="2:19" x14ac:dyDescent="0.2">
      <c r="B1850" s="1"/>
      <c r="S1850" s="72"/>
    </row>
    <row r="1851" spans="2:19" x14ac:dyDescent="0.2">
      <c r="B1851" s="1"/>
      <c r="S1851" s="72"/>
    </row>
    <row r="1852" spans="2:19" x14ac:dyDescent="0.2">
      <c r="B1852" s="1"/>
      <c r="S1852" s="72"/>
    </row>
    <row r="1853" spans="2:19" x14ac:dyDescent="0.2">
      <c r="B1853" s="1"/>
      <c r="S1853" s="72"/>
    </row>
    <row r="1854" spans="2:19" x14ac:dyDescent="0.2">
      <c r="B1854" s="1"/>
      <c r="S1854" s="72"/>
    </row>
    <row r="1855" spans="2:19" x14ac:dyDescent="0.2">
      <c r="B1855" s="1"/>
      <c r="S1855" s="72"/>
    </row>
    <row r="1856" spans="2:19" x14ac:dyDescent="0.2">
      <c r="B1856" s="1"/>
      <c r="S1856" s="72"/>
    </row>
    <row r="1857" spans="2:19" x14ac:dyDescent="0.2">
      <c r="B1857" s="1"/>
      <c r="S1857" s="72"/>
    </row>
    <row r="1858" spans="2:19" x14ac:dyDescent="0.2">
      <c r="B1858" s="1"/>
      <c r="S1858" s="72"/>
    </row>
    <row r="1859" spans="2:19" x14ac:dyDescent="0.2">
      <c r="B1859" s="1"/>
      <c r="S1859" s="72"/>
    </row>
    <row r="1860" spans="2:19" x14ac:dyDescent="0.2">
      <c r="B1860" s="1"/>
      <c r="S1860" s="72"/>
    </row>
    <row r="1861" spans="2:19" x14ac:dyDescent="0.2">
      <c r="B1861" s="1"/>
      <c r="S1861" s="72"/>
    </row>
    <row r="1862" spans="2:19" x14ac:dyDescent="0.2">
      <c r="B1862" s="1"/>
      <c r="S1862" s="72"/>
    </row>
    <row r="1863" spans="2:19" x14ac:dyDescent="0.2">
      <c r="B1863" s="1"/>
      <c r="S1863" s="72"/>
    </row>
    <row r="1864" spans="2:19" x14ac:dyDescent="0.2">
      <c r="B1864" s="1"/>
      <c r="S1864" s="72"/>
    </row>
    <row r="1865" spans="2:19" x14ac:dyDescent="0.2">
      <c r="B1865" s="1"/>
      <c r="S1865" s="72"/>
    </row>
    <row r="1866" spans="2:19" x14ac:dyDescent="0.2">
      <c r="B1866" s="1"/>
      <c r="S1866" s="72"/>
    </row>
    <row r="1867" spans="2:19" x14ac:dyDescent="0.2">
      <c r="B1867" s="1"/>
      <c r="S1867" s="72"/>
    </row>
    <row r="1868" spans="2:19" x14ac:dyDescent="0.2">
      <c r="B1868" s="1"/>
      <c r="S1868" s="72"/>
    </row>
    <row r="1869" spans="2:19" x14ac:dyDescent="0.2">
      <c r="B1869" s="1"/>
      <c r="S1869" s="72"/>
    </row>
    <row r="1870" spans="2:19" x14ac:dyDescent="0.2">
      <c r="B1870" s="1"/>
      <c r="S1870" s="72"/>
    </row>
    <row r="1871" spans="2:19" x14ac:dyDescent="0.2">
      <c r="B1871" s="1"/>
      <c r="S1871" s="72"/>
    </row>
    <row r="1872" spans="2:19" x14ac:dyDescent="0.2">
      <c r="B1872" s="1"/>
      <c r="S1872" s="72"/>
    </row>
    <row r="1873" spans="2:19" x14ac:dyDescent="0.2">
      <c r="B1873" s="1"/>
      <c r="S1873" s="72"/>
    </row>
    <row r="1874" spans="2:19" x14ac:dyDescent="0.2">
      <c r="B1874" s="1"/>
      <c r="S1874" s="72"/>
    </row>
    <row r="1875" spans="2:19" x14ac:dyDescent="0.2">
      <c r="B1875" s="1"/>
      <c r="S1875" s="72"/>
    </row>
    <row r="1876" spans="2:19" x14ac:dyDescent="0.2">
      <c r="B1876" s="1"/>
      <c r="S1876" s="72"/>
    </row>
    <row r="1877" spans="2:19" x14ac:dyDescent="0.2">
      <c r="B1877" s="1"/>
      <c r="S1877" s="72"/>
    </row>
    <row r="1878" spans="2:19" x14ac:dyDescent="0.2">
      <c r="B1878" s="1"/>
      <c r="S1878" s="72"/>
    </row>
    <row r="1879" spans="2:19" x14ac:dyDescent="0.2">
      <c r="B1879" s="1"/>
      <c r="S1879" s="72"/>
    </row>
    <row r="1880" spans="2:19" x14ac:dyDescent="0.2">
      <c r="B1880" s="1"/>
      <c r="S1880" s="72"/>
    </row>
    <row r="1881" spans="2:19" x14ac:dyDescent="0.2">
      <c r="B1881" s="1"/>
      <c r="S1881" s="72"/>
    </row>
    <row r="1882" spans="2:19" x14ac:dyDescent="0.2">
      <c r="B1882" s="1"/>
      <c r="S1882" s="72"/>
    </row>
    <row r="1883" spans="2:19" x14ac:dyDescent="0.2">
      <c r="B1883" s="1"/>
      <c r="S1883" s="72"/>
    </row>
    <row r="1884" spans="2:19" x14ac:dyDescent="0.2">
      <c r="B1884" s="1"/>
      <c r="S1884" s="72"/>
    </row>
    <row r="1885" spans="2:19" x14ac:dyDescent="0.2">
      <c r="B1885" s="1"/>
      <c r="S1885" s="72"/>
    </row>
    <row r="1886" spans="2:19" x14ac:dyDescent="0.2">
      <c r="B1886" s="1"/>
      <c r="S1886" s="72"/>
    </row>
    <row r="1887" spans="2:19" x14ac:dyDescent="0.2">
      <c r="B1887" s="1"/>
      <c r="S1887" s="72"/>
    </row>
    <row r="1888" spans="2:19" x14ac:dyDescent="0.2">
      <c r="B1888" s="1"/>
      <c r="S1888" s="72"/>
    </row>
    <row r="1889" spans="2:19" x14ac:dyDescent="0.2">
      <c r="B1889" s="1"/>
      <c r="S1889" s="72"/>
    </row>
    <row r="1890" spans="2:19" x14ac:dyDescent="0.2">
      <c r="B1890" s="1"/>
      <c r="S1890" s="72"/>
    </row>
    <row r="1891" spans="2:19" x14ac:dyDescent="0.2">
      <c r="B1891" s="1"/>
      <c r="S1891" s="72"/>
    </row>
    <row r="1892" spans="2:19" x14ac:dyDescent="0.2">
      <c r="B1892" s="1"/>
      <c r="S1892" s="72"/>
    </row>
    <row r="1893" spans="2:19" x14ac:dyDescent="0.2">
      <c r="B1893" s="1"/>
      <c r="S1893" s="72"/>
    </row>
    <row r="1894" spans="2:19" x14ac:dyDescent="0.2">
      <c r="B1894" s="1"/>
      <c r="S1894" s="72"/>
    </row>
    <row r="1895" spans="2:19" x14ac:dyDescent="0.2">
      <c r="B1895" s="1"/>
      <c r="S1895" s="72"/>
    </row>
    <row r="1896" spans="2:19" x14ac:dyDescent="0.2">
      <c r="B1896" s="1"/>
      <c r="S1896" s="72"/>
    </row>
    <row r="1897" spans="2:19" x14ac:dyDescent="0.2">
      <c r="B1897" s="1"/>
      <c r="S1897" s="72"/>
    </row>
    <row r="1898" spans="2:19" x14ac:dyDescent="0.2">
      <c r="B1898" s="1"/>
      <c r="S1898" s="72"/>
    </row>
    <row r="1899" spans="2:19" x14ac:dyDescent="0.2">
      <c r="B1899" s="1"/>
      <c r="S1899" s="72"/>
    </row>
    <row r="1900" spans="2:19" x14ac:dyDescent="0.2">
      <c r="B1900" s="1"/>
      <c r="S1900" s="72"/>
    </row>
    <row r="1901" spans="2:19" x14ac:dyDescent="0.2">
      <c r="B1901" s="1"/>
      <c r="S1901" s="72"/>
    </row>
    <row r="1902" spans="2:19" x14ac:dyDescent="0.2">
      <c r="B1902" s="1"/>
      <c r="S1902" s="72"/>
    </row>
    <row r="1903" spans="2:19" x14ac:dyDescent="0.2">
      <c r="B1903" s="1"/>
      <c r="S1903" s="72"/>
    </row>
    <row r="1904" spans="2:19" x14ac:dyDescent="0.2">
      <c r="B1904" s="1"/>
      <c r="S1904" s="72"/>
    </row>
    <row r="1905" spans="2:19" x14ac:dyDescent="0.2">
      <c r="B1905" s="1"/>
      <c r="S1905" s="72"/>
    </row>
    <row r="1906" spans="2:19" x14ac:dyDescent="0.2">
      <c r="B1906" s="1"/>
      <c r="S1906" s="72"/>
    </row>
    <row r="1907" spans="2:19" x14ac:dyDescent="0.2">
      <c r="B1907" s="1"/>
      <c r="S1907" s="72"/>
    </row>
    <row r="1908" spans="2:19" x14ac:dyDescent="0.2">
      <c r="B1908" s="1"/>
      <c r="S1908" s="72"/>
    </row>
    <row r="1909" spans="2:19" x14ac:dyDescent="0.2">
      <c r="B1909" s="1"/>
      <c r="S1909" s="72"/>
    </row>
    <row r="1910" spans="2:19" x14ac:dyDescent="0.2">
      <c r="B1910" s="1"/>
      <c r="S1910" s="72"/>
    </row>
    <row r="1911" spans="2:19" x14ac:dyDescent="0.2">
      <c r="B1911" s="1"/>
      <c r="S1911" s="72"/>
    </row>
    <row r="1912" spans="2:19" x14ac:dyDescent="0.2">
      <c r="B1912" s="1"/>
      <c r="S1912" s="72"/>
    </row>
    <row r="1913" spans="2:19" x14ac:dyDescent="0.2">
      <c r="B1913" s="1"/>
      <c r="S1913" s="72"/>
    </row>
    <row r="1914" spans="2:19" x14ac:dyDescent="0.2">
      <c r="B1914" s="1"/>
      <c r="S1914" s="72"/>
    </row>
    <row r="1915" spans="2:19" x14ac:dyDescent="0.2">
      <c r="B1915" s="1"/>
      <c r="S1915" s="72"/>
    </row>
    <row r="1916" spans="2:19" x14ac:dyDescent="0.2">
      <c r="B1916" s="1"/>
      <c r="S1916" s="72"/>
    </row>
    <row r="1917" spans="2:19" x14ac:dyDescent="0.2">
      <c r="B1917" s="1"/>
      <c r="S1917" s="72"/>
    </row>
    <row r="1918" spans="2:19" x14ac:dyDescent="0.2">
      <c r="B1918" s="1"/>
      <c r="S1918" s="72"/>
    </row>
    <row r="1919" spans="2:19" x14ac:dyDescent="0.2">
      <c r="B1919" s="1"/>
      <c r="S1919" s="72"/>
    </row>
    <row r="1920" spans="2:19" x14ac:dyDescent="0.2">
      <c r="B1920" s="1"/>
      <c r="S1920" s="72"/>
    </row>
    <row r="1921" spans="2:19" x14ac:dyDescent="0.2">
      <c r="B1921" s="1"/>
      <c r="S1921" s="72"/>
    </row>
    <row r="1922" spans="2:19" x14ac:dyDescent="0.2">
      <c r="B1922" s="1"/>
      <c r="S1922" s="72"/>
    </row>
    <row r="1923" spans="2:19" x14ac:dyDescent="0.2">
      <c r="B1923" s="1"/>
      <c r="S1923" s="72"/>
    </row>
    <row r="1924" spans="2:19" x14ac:dyDescent="0.2">
      <c r="B1924" s="1"/>
      <c r="S1924" s="72"/>
    </row>
    <row r="1925" spans="2:19" x14ac:dyDescent="0.2">
      <c r="B1925" s="1"/>
      <c r="S1925" s="72"/>
    </row>
    <row r="1926" spans="2:19" x14ac:dyDescent="0.2">
      <c r="B1926" s="1"/>
      <c r="S1926" s="72"/>
    </row>
    <row r="1927" spans="2:19" x14ac:dyDescent="0.2">
      <c r="B1927" s="1"/>
      <c r="S1927" s="72"/>
    </row>
    <row r="1928" spans="2:19" x14ac:dyDescent="0.2">
      <c r="B1928" s="1"/>
      <c r="S1928" s="72"/>
    </row>
    <row r="1929" spans="2:19" x14ac:dyDescent="0.2">
      <c r="B1929" s="1"/>
      <c r="S1929" s="72"/>
    </row>
    <row r="1930" spans="2:19" x14ac:dyDescent="0.2">
      <c r="B1930" s="1"/>
      <c r="S1930" s="72"/>
    </row>
    <row r="1931" spans="2:19" x14ac:dyDescent="0.2">
      <c r="B1931" s="1"/>
      <c r="S1931" s="72"/>
    </row>
    <row r="1932" spans="2:19" x14ac:dyDescent="0.2">
      <c r="B1932" s="1"/>
      <c r="S1932" s="72"/>
    </row>
    <row r="1933" spans="2:19" x14ac:dyDescent="0.2">
      <c r="B1933" s="1"/>
      <c r="S1933" s="72"/>
    </row>
    <row r="1934" spans="2:19" x14ac:dyDescent="0.2">
      <c r="B1934" s="1"/>
      <c r="S1934" s="72"/>
    </row>
    <row r="1935" spans="2:19" x14ac:dyDescent="0.2">
      <c r="B1935" s="1"/>
      <c r="S1935" s="72"/>
    </row>
    <row r="1936" spans="2:19" x14ac:dyDescent="0.2">
      <c r="B1936" s="1"/>
      <c r="S1936" s="72"/>
    </row>
    <row r="1937" spans="2:19" x14ac:dyDescent="0.2">
      <c r="B1937" s="1"/>
      <c r="S1937" s="72"/>
    </row>
    <row r="1938" spans="2:19" x14ac:dyDescent="0.2">
      <c r="B1938" s="1"/>
      <c r="S1938" s="72"/>
    </row>
    <row r="1939" spans="2:19" x14ac:dyDescent="0.2">
      <c r="B1939" s="1"/>
      <c r="S1939" s="72"/>
    </row>
    <row r="1940" spans="2:19" x14ac:dyDescent="0.2">
      <c r="B1940" s="1"/>
      <c r="S1940" s="72"/>
    </row>
    <row r="1941" spans="2:19" x14ac:dyDescent="0.2">
      <c r="B1941" s="1"/>
      <c r="S1941" s="72"/>
    </row>
    <row r="1942" spans="2:19" x14ac:dyDescent="0.2">
      <c r="B1942" s="1"/>
      <c r="S1942" s="72"/>
    </row>
    <row r="1943" spans="2:19" x14ac:dyDescent="0.2">
      <c r="B1943" s="1"/>
      <c r="S1943" s="72"/>
    </row>
    <row r="1944" spans="2:19" x14ac:dyDescent="0.2">
      <c r="B1944" s="1"/>
      <c r="S1944" s="72"/>
    </row>
    <row r="1945" spans="2:19" x14ac:dyDescent="0.2">
      <c r="B1945" s="1"/>
      <c r="S1945" s="72"/>
    </row>
    <row r="1946" spans="2:19" x14ac:dyDescent="0.2">
      <c r="B1946" s="1"/>
      <c r="S1946" s="72"/>
    </row>
    <row r="1947" spans="2:19" x14ac:dyDescent="0.2">
      <c r="B1947" s="1"/>
      <c r="S1947" s="72"/>
    </row>
    <row r="1948" spans="2:19" x14ac:dyDescent="0.2">
      <c r="B1948" s="1"/>
      <c r="S1948" s="72"/>
    </row>
    <row r="1949" spans="2:19" x14ac:dyDescent="0.2">
      <c r="B1949" s="1"/>
      <c r="S1949" s="72"/>
    </row>
    <row r="1950" spans="2:19" x14ac:dyDescent="0.2">
      <c r="B1950" s="1"/>
      <c r="S1950" s="72"/>
    </row>
    <row r="1951" spans="2:19" x14ac:dyDescent="0.2">
      <c r="B1951" s="1"/>
      <c r="S1951" s="72"/>
    </row>
    <row r="1952" spans="2:19" x14ac:dyDescent="0.2">
      <c r="B1952" s="1"/>
      <c r="S1952" s="72"/>
    </row>
    <row r="1953" spans="2:19" x14ac:dyDescent="0.2">
      <c r="B1953" s="1"/>
      <c r="S1953" s="72"/>
    </row>
    <row r="1954" spans="2:19" x14ac:dyDescent="0.2">
      <c r="B1954" s="1"/>
      <c r="S1954" s="72"/>
    </row>
    <row r="1955" spans="2:19" x14ac:dyDescent="0.2">
      <c r="B1955" s="1"/>
      <c r="S1955" s="72"/>
    </row>
    <row r="1956" spans="2:19" x14ac:dyDescent="0.2">
      <c r="B1956" s="1"/>
      <c r="S1956" s="72"/>
    </row>
    <row r="1957" spans="2:19" x14ac:dyDescent="0.2">
      <c r="B1957" s="1"/>
      <c r="S1957" s="72"/>
    </row>
    <row r="1958" spans="2:19" x14ac:dyDescent="0.2">
      <c r="B1958" s="1"/>
      <c r="S1958" s="72"/>
    </row>
    <row r="1959" spans="2:19" x14ac:dyDescent="0.2">
      <c r="B1959" s="1"/>
      <c r="S1959" s="72"/>
    </row>
    <row r="1960" spans="2:19" x14ac:dyDescent="0.2">
      <c r="B1960" s="1"/>
      <c r="S1960" s="72"/>
    </row>
    <row r="1961" spans="2:19" x14ac:dyDescent="0.2">
      <c r="B1961" s="1"/>
      <c r="S1961" s="72"/>
    </row>
    <row r="1962" spans="2:19" x14ac:dyDescent="0.2">
      <c r="B1962" s="1"/>
      <c r="S1962" s="72"/>
    </row>
    <row r="1963" spans="2:19" x14ac:dyDescent="0.2">
      <c r="B1963" s="1"/>
      <c r="S1963" s="72"/>
    </row>
    <row r="1964" spans="2:19" x14ac:dyDescent="0.2">
      <c r="B1964" s="1"/>
      <c r="S1964" s="72"/>
    </row>
    <row r="1965" spans="2:19" x14ac:dyDescent="0.2">
      <c r="B1965" s="1"/>
      <c r="S1965" s="72"/>
    </row>
    <row r="1966" spans="2:19" x14ac:dyDescent="0.2">
      <c r="B1966" s="1"/>
      <c r="S1966" s="72"/>
    </row>
    <row r="1967" spans="2:19" x14ac:dyDescent="0.2">
      <c r="B1967" s="1"/>
      <c r="S1967" s="72"/>
    </row>
    <row r="1968" spans="2:19" x14ac:dyDescent="0.2">
      <c r="B1968" s="1"/>
      <c r="S1968" s="72"/>
    </row>
    <row r="1969" spans="2:19" x14ac:dyDescent="0.2">
      <c r="B1969" s="1"/>
      <c r="S1969" s="72"/>
    </row>
    <row r="1970" spans="2:19" x14ac:dyDescent="0.2">
      <c r="B1970" s="1"/>
      <c r="S1970" s="72"/>
    </row>
    <row r="1971" spans="2:19" x14ac:dyDescent="0.2">
      <c r="B1971" s="1"/>
      <c r="S1971" s="72"/>
    </row>
    <row r="1972" spans="2:19" x14ac:dyDescent="0.2">
      <c r="B1972" s="1"/>
      <c r="S1972" s="72"/>
    </row>
    <row r="1973" spans="2:19" x14ac:dyDescent="0.2">
      <c r="B1973" s="1"/>
      <c r="S1973" s="72"/>
    </row>
    <row r="1974" spans="2:19" x14ac:dyDescent="0.2">
      <c r="B1974" s="1"/>
      <c r="S1974" s="72"/>
    </row>
    <row r="1975" spans="2:19" x14ac:dyDescent="0.2">
      <c r="B1975" s="1"/>
      <c r="S1975" s="72"/>
    </row>
    <row r="1976" spans="2:19" x14ac:dyDescent="0.2">
      <c r="B1976" s="1"/>
      <c r="S1976" s="72"/>
    </row>
    <row r="1977" spans="2:19" x14ac:dyDescent="0.2">
      <c r="B1977" s="1"/>
      <c r="S1977" s="72"/>
    </row>
    <row r="1978" spans="2:19" x14ac:dyDescent="0.2">
      <c r="B1978" s="1"/>
      <c r="S1978" s="72"/>
    </row>
    <row r="1979" spans="2:19" x14ac:dyDescent="0.2">
      <c r="B1979" s="1"/>
      <c r="S1979" s="72"/>
    </row>
    <row r="1980" spans="2:19" x14ac:dyDescent="0.2">
      <c r="B1980" s="1"/>
      <c r="S1980" s="72"/>
    </row>
    <row r="1981" spans="2:19" x14ac:dyDescent="0.2">
      <c r="B1981" s="1"/>
      <c r="S1981" s="72"/>
    </row>
    <row r="1982" spans="2:19" x14ac:dyDescent="0.2">
      <c r="B1982" s="1"/>
      <c r="S1982" s="72"/>
    </row>
    <row r="1983" spans="2:19" x14ac:dyDescent="0.2">
      <c r="B1983" s="1"/>
      <c r="S1983" s="72"/>
    </row>
    <row r="1984" spans="2:19" x14ac:dyDescent="0.2">
      <c r="B1984" s="1"/>
      <c r="S1984" s="72"/>
    </row>
    <row r="1985" spans="2:19" x14ac:dyDescent="0.2">
      <c r="B1985" s="1"/>
      <c r="S1985" s="72"/>
    </row>
    <row r="1986" spans="2:19" x14ac:dyDescent="0.2">
      <c r="B1986" s="1"/>
      <c r="S1986" s="72"/>
    </row>
    <row r="1987" spans="2:19" x14ac:dyDescent="0.2">
      <c r="B1987" s="1"/>
      <c r="S1987" s="72"/>
    </row>
    <row r="1988" spans="2:19" x14ac:dyDescent="0.2">
      <c r="B1988" s="1"/>
      <c r="S1988" s="72"/>
    </row>
    <row r="1989" spans="2:19" x14ac:dyDescent="0.2">
      <c r="B1989" s="1"/>
      <c r="S1989" s="72"/>
    </row>
    <row r="1990" spans="2:19" x14ac:dyDescent="0.2">
      <c r="B1990" s="1"/>
      <c r="S1990" s="72"/>
    </row>
    <row r="1991" spans="2:19" x14ac:dyDescent="0.2">
      <c r="B1991" s="1"/>
      <c r="S1991" s="72"/>
    </row>
    <row r="1992" spans="2:19" x14ac:dyDescent="0.2">
      <c r="B1992" s="1"/>
      <c r="S1992" s="72"/>
    </row>
    <row r="1993" spans="2:19" x14ac:dyDescent="0.2">
      <c r="B1993" s="1"/>
      <c r="S1993" s="72"/>
    </row>
    <row r="1994" spans="2:19" x14ac:dyDescent="0.2">
      <c r="B1994" s="1"/>
      <c r="S1994" s="72"/>
    </row>
    <row r="1995" spans="2:19" x14ac:dyDescent="0.2">
      <c r="B1995" s="1"/>
      <c r="S1995" s="72"/>
    </row>
    <row r="1996" spans="2:19" x14ac:dyDescent="0.2">
      <c r="B1996" s="1"/>
      <c r="S1996" s="72"/>
    </row>
    <row r="1997" spans="2:19" x14ac:dyDescent="0.2">
      <c r="B1997" s="1"/>
      <c r="S1997" s="72"/>
    </row>
    <row r="1998" spans="2:19" x14ac:dyDescent="0.2">
      <c r="B1998" s="1"/>
      <c r="S1998" s="72"/>
    </row>
    <row r="1999" spans="2:19" x14ac:dyDescent="0.2">
      <c r="B1999" s="1"/>
      <c r="S1999" s="72"/>
    </row>
    <row r="2000" spans="2:19" x14ac:dyDescent="0.2">
      <c r="B2000" s="1"/>
      <c r="S2000" s="72"/>
    </row>
    <row r="2001" spans="2:19" x14ac:dyDescent="0.2">
      <c r="B2001" s="1"/>
      <c r="S2001" s="72"/>
    </row>
    <row r="2002" spans="2:19" x14ac:dyDescent="0.2">
      <c r="B2002" s="1"/>
      <c r="S2002" s="72"/>
    </row>
    <row r="2003" spans="2:19" x14ac:dyDescent="0.2">
      <c r="B2003" s="1"/>
      <c r="S2003" s="72"/>
    </row>
    <row r="2004" spans="2:19" x14ac:dyDescent="0.2">
      <c r="B2004" s="1"/>
      <c r="S2004" s="72"/>
    </row>
    <row r="2005" spans="2:19" x14ac:dyDescent="0.2">
      <c r="B2005" s="1"/>
      <c r="S2005" s="72"/>
    </row>
    <row r="2006" spans="2:19" x14ac:dyDescent="0.2">
      <c r="B2006" s="1"/>
      <c r="S2006" s="72"/>
    </row>
    <row r="2007" spans="2:19" x14ac:dyDescent="0.2">
      <c r="B2007" s="1"/>
      <c r="S2007" s="72"/>
    </row>
    <row r="2008" spans="2:19" x14ac:dyDescent="0.2">
      <c r="B2008" s="1"/>
      <c r="S2008" s="72"/>
    </row>
    <row r="2009" spans="2:19" x14ac:dyDescent="0.2">
      <c r="B2009" s="1"/>
      <c r="S2009" s="72"/>
    </row>
    <row r="2010" spans="2:19" x14ac:dyDescent="0.2">
      <c r="B2010" s="1"/>
      <c r="S2010" s="72"/>
    </row>
    <row r="2011" spans="2:19" x14ac:dyDescent="0.2">
      <c r="B2011" s="1"/>
      <c r="S2011" s="72"/>
    </row>
    <row r="2012" spans="2:19" x14ac:dyDescent="0.2">
      <c r="B2012" s="1"/>
      <c r="S2012" s="72"/>
    </row>
    <row r="2013" spans="2:19" x14ac:dyDescent="0.2">
      <c r="B2013" s="1"/>
      <c r="S2013" s="72"/>
    </row>
    <row r="2014" spans="2:19" x14ac:dyDescent="0.2">
      <c r="B2014" s="1"/>
      <c r="S2014" s="72"/>
    </row>
    <row r="2015" spans="2:19" x14ac:dyDescent="0.2">
      <c r="B2015" s="1"/>
      <c r="S2015" s="72"/>
    </row>
    <row r="2016" spans="2:19" x14ac:dyDescent="0.2">
      <c r="B2016" s="1"/>
      <c r="S2016" s="72"/>
    </row>
    <row r="2017" spans="2:19" x14ac:dyDescent="0.2">
      <c r="B2017" s="1"/>
      <c r="S2017" s="72"/>
    </row>
    <row r="2018" spans="2:19" x14ac:dyDescent="0.2">
      <c r="B2018" s="1"/>
      <c r="S2018" s="72"/>
    </row>
    <row r="2019" spans="2:19" x14ac:dyDescent="0.2">
      <c r="B2019" s="1"/>
      <c r="S2019" s="72"/>
    </row>
    <row r="2020" spans="2:19" x14ac:dyDescent="0.2">
      <c r="B2020" s="1"/>
      <c r="S2020" s="72"/>
    </row>
    <row r="2021" spans="2:19" x14ac:dyDescent="0.2">
      <c r="B2021" s="1"/>
      <c r="S2021" s="72"/>
    </row>
    <row r="2022" spans="2:19" x14ac:dyDescent="0.2">
      <c r="B2022" s="1"/>
      <c r="S2022" s="72"/>
    </row>
    <row r="2023" spans="2:19" x14ac:dyDescent="0.2">
      <c r="B2023" s="1"/>
      <c r="S2023" s="72"/>
    </row>
    <row r="2024" spans="2:19" x14ac:dyDescent="0.2">
      <c r="B2024" s="1"/>
      <c r="S2024" s="72"/>
    </row>
    <row r="2025" spans="2:19" x14ac:dyDescent="0.2">
      <c r="B2025" s="1"/>
      <c r="S2025" s="72"/>
    </row>
    <row r="2026" spans="2:19" x14ac:dyDescent="0.2">
      <c r="B2026" s="1"/>
      <c r="S2026" s="72"/>
    </row>
    <row r="2027" spans="2:19" x14ac:dyDescent="0.2">
      <c r="B2027" s="1"/>
      <c r="S2027" s="72"/>
    </row>
    <row r="2028" spans="2:19" x14ac:dyDescent="0.2">
      <c r="B2028" s="1"/>
      <c r="S2028" s="72"/>
    </row>
    <row r="2029" spans="2:19" x14ac:dyDescent="0.2">
      <c r="B2029" s="1"/>
      <c r="S2029" s="72"/>
    </row>
    <row r="2030" spans="2:19" x14ac:dyDescent="0.2">
      <c r="B2030" s="1"/>
      <c r="S2030" s="72"/>
    </row>
    <row r="2031" spans="2:19" x14ac:dyDescent="0.2">
      <c r="B2031" s="1"/>
      <c r="S2031" s="72"/>
    </row>
    <row r="2032" spans="2:19" x14ac:dyDescent="0.2">
      <c r="B2032" s="1"/>
      <c r="S2032" s="72"/>
    </row>
    <row r="2033" spans="2:19" x14ac:dyDescent="0.2">
      <c r="B2033" s="1"/>
      <c r="S2033" s="72"/>
    </row>
    <row r="2034" spans="2:19" x14ac:dyDescent="0.2">
      <c r="B2034" s="1"/>
      <c r="S2034" s="72"/>
    </row>
    <row r="2035" spans="2:19" x14ac:dyDescent="0.2">
      <c r="B2035" s="1"/>
      <c r="S2035" s="72"/>
    </row>
    <row r="2036" spans="2:19" x14ac:dyDescent="0.2">
      <c r="B2036" s="1"/>
      <c r="S2036" s="72"/>
    </row>
    <row r="2037" spans="2:19" x14ac:dyDescent="0.2">
      <c r="B2037" s="1"/>
      <c r="S2037" s="72"/>
    </row>
    <row r="2038" spans="2:19" x14ac:dyDescent="0.2">
      <c r="B2038" s="1"/>
      <c r="S2038" s="72"/>
    </row>
    <row r="2039" spans="2:19" x14ac:dyDescent="0.2">
      <c r="B2039" s="1"/>
      <c r="S2039" s="72"/>
    </row>
    <row r="2040" spans="2:19" x14ac:dyDescent="0.2">
      <c r="B2040" s="1"/>
      <c r="S2040" s="72"/>
    </row>
    <row r="2041" spans="2:19" x14ac:dyDescent="0.2">
      <c r="B2041" s="1"/>
      <c r="S2041" s="72"/>
    </row>
    <row r="2042" spans="2:19" x14ac:dyDescent="0.2">
      <c r="B2042" s="1"/>
      <c r="S2042" s="72"/>
    </row>
    <row r="2043" spans="2:19" x14ac:dyDescent="0.2">
      <c r="B2043" s="1"/>
      <c r="S2043" s="72"/>
    </row>
    <row r="2044" spans="2:19" x14ac:dyDescent="0.2">
      <c r="B2044" s="1"/>
      <c r="S2044" s="72"/>
    </row>
    <row r="2045" spans="2:19" x14ac:dyDescent="0.2">
      <c r="B2045" s="1"/>
      <c r="S2045" s="72"/>
    </row>
    <row r="2046" spans="2:19" x14ac:dyDescent="0.2">
      <c r="B2046" s="1"/>
      <c r="S2046" s="72"/>
    </row>
    <row r="2047" spans="2:19" x14ac:dyDescent="0.2">
      <c r="B2047" s="1"/>
      <c r="S2047" s="72"/>
    </row>
    <row r="2048" spans="2:19" x14ac:dyDescent="0.2">
      <c r="B2048" s="1"/>
      <c r="S2048" s="72"/>
    </row>
    <row r="2049" spans="2:19" x14ac:dyDescent="0.2">
      <c r="B2049" s="1"/>
      <c r="S2049" s="72"/>
    </row>
    <row r="2050" spans="2:19" x14ac:dyDescent="0.2">
      <c r="B2050" s="1"/>
      <c r="S2050" s="72"/>
    </row>
    <row r="2051" spans="2:19" x14ac:dyDescent="0.2">
      <c r="B2051" s="1"/>
      <c r="S2051" s="72"/>
    </row>
    <row r="2052" spans="2:19" x14ac:dyDescent="0.2">
      <c r="B2052" s="1"/>
      <c r="S2052" s="72"/>
    </row>
    <row r="2053" spans="2:19" x14ac:dyDescent="0.2">
      <c r="B2053" s="1"/>
      <c r="S2053" s="72"/>
    </row>
    <row r="2054" spans="2:19" x14ac:dyDescent="0.2">
      <c r="B2054" s="1"/>
      <c r="S2054" s="72"/>
    </row>
    <row r="2055" spans="2:19" x14ac:dyDescent="0.2">
      <c r="B2055" s="1"/>
      <c r="S2055" s="72"/>
    </row>
    <row r="2056" spans="2:19" x14ac:dyDescent="0.2">
      <c r="B2056" s="1"/>
      <c r="S2056" s="72"/>
    </row>
    <row r="2057" spans="2:19" x14ac:dyDescent="0.2">
      <c r="B2057" s="1"/>
      <c r="S2057" s="72"/>
    </row>
    <row r="2058" spans="2:19" x14ac:dyDescent="0.2">
      <c r="B2058" s="1"/>
      <c r="S2058" s="72"/>
    </row>
    <row r="2059" spans="2:19" x14ac:dyDescent="0.2">
      <c r="B2059" s="1"/>
      <c r="S2059" s="72"/>
    </row>
    <row r="2060" spans="2:19" x14ac:dyDescent="0.2">
      <c r="B2060" s="1"/>
      <c r="S2060" s="72"/>
    </row>
    <row r="2061" spans="2:19" x14ac:dyDescent="0.2">
      <c r="B2061" s="1"/>
      <c r="S2061" s="72"/>
    </row>
    <row r="2062" spans="2:19" x14ac:dyDescent="0.2">
      <c r="B2062" s="1"/>
      <c r="S2062" s="72"/>
    </row>
    <row r="2063" spans="2:19" x14ac:dyDescent="0.2">
      <c r="B2063" s="1"/>
      <c r="S2063" s="72"/>
    </row>
    <row r="2064" spans="2:19" x14ac:dyDescent="0.2">
      <c r="B2064" s="1"/>
      <c r="S2064" s="72"/>
    </row>
    <row r="2065" spans="2:19" x14ac:dyDescent="0.2">
      <c r="B2065" s="1"/>
      <c r="S2065" s="72"/>
    </row>
    <row r="2066" spans="2:19" x14ac:dyDescent="0.2">
      <c r="B2066" s="1"/>
      <c r="S2066" s="72"/>
    </row>
    <row r="2067" spans="2:19" x14ac:dyDescent="0.2">
      <c r="B2067" s="1"/>
      <c r="S2067" s="72"/>
    </row>
    <row r="2068" spans="2:19" x14ac:dyDescent="0.2">
      <c r="B2068" s="1"/>
      <c r="S2068" s="72"/>
    </row>
    <row r="2069" spans="2:19" x14ac:dyDescent="0.2">
      <c r="B2069" s="1"/>
      <c r="S2069" s="72"/>
    </row>
    <row r="2070" spans="2:19" x14ac:dyDescent="0.2">
      <c r="B2070" s="1"/>
      <c r="S2070" s="72"/>
    </row>
    <row r="2071" spans="2:19" x14ac:dyDescent="0.2">
      <c r="B2071" s="1"/>
      <c r="S2071" s="72"/>
    </row>
    <row r="2072" spans="2:19" x14ac:dyDescent="0.2">
      <c r="B2072" s="1"/>
      <c r="S2072" s="72"/>
    </row>
    <row r="2073" spans="2:19" x14ac:dyDescent="0.2">
      <c r="B2073" s="1"/>
      <c r="S2073" s="72"/>
    </row>
    <row r="2074" spans="2:19" x14ac:dyDescent="0.2">
      <c r="B2074" s="1"/>
      <c r="S2074" s="72"/>
    </row>
    <row r="2075" spans="2:19" x14ac:dyDescent="0.2">
      <c r="B2075" s="1"/>
      <c r="S2075" s="72"/>
    </row>
    <row r="2076" spans="2:19" x14ac:dyDescent="0.2">
      <c r="B2076" s="1"/>
      <c r="S2076" s="72"/>
    </row>
    <row r="2077" spans="2:19" x14ac:dyDescent="0.2">
      <c r="B2077" s="1"/>
      <c r="S2077" s="72"/>
    </row>
    <row r="2078" spans="2:19" x14ac:dyDescent="0.2">
      <c r="B2078" s="1"/>
      <c r="S2078" s="72"/>
    </row>
    <row r="2079" spans="2:19" x14ac:dyDescent="0.2">
      <c r="B2079" s="1"/>
      <c r="S2079" s="72"/>
    </row>
    <row r="2080" spans="2:19" x14ac:dyDescent="0.2">
      <c r="B2080" s="1"/>
      <c r="S2080" s="72"/>
    </row>
    <row r="2081" spans="2:19" x14ac:dyDescent="0.2">
      <c r="B2081" s="1"/>
      <c r="S2081" s="72"/>
    </row>
    <row r="2082" spans="2:19" x14ac:dyDescent="0.2">
      <c r="B2082" s="1"/>
      <c r="S2082" s="72"/>
    </row>
    <row r="2083" spans="2:19" x14ac:dyDescent="0.2">
      <c r="B2083" s="1"/>
      <c r="S2083" s="72"/>
    </row>
    <row r="2084" spans="2:19" x14ac:dyDescent="0.2">
      <c r="B2084" s="1"/>
      <c r="S2084" s="72"/>
    </row>
    <row r="2085" spans="2:19" x14ac:dyDescent="0.2">
      <c r="B2085" s="1"/>
      <c r="S2085" s="72"/>
    </row>
    <row r="2086" spans="2:19" x14ac:dyDescent="0.2">
      <c r="B2086" s="1"/>
      <c r="S2086" s="72"/>
    </row>
    <row r="2087" spans="2:19" x14ac:dyDescent="0.2">
      <c r="B2087" s="1"/>
      <c r="S2087" s="72"/>
    </row>
    <row r="2088" spans="2:19" x14ac:dyDescent="0.2">
      <c r="B2088" s="1"/>
      <c r="S2088" s="72"/>
    </row>
    <row r="2089" spans="2:19" x14ac:dyDescent="0.2">
      <c r="B2089" s="1"/>
      <c r="S2089" s="72"/>
    </row>
    <row r="2090" spans="2:19" x14ac:dyDescent="0.2">
      <c r="B2090" s="1"/>
      <c r="S2090" s="72"/>
    </row>
    <row r="2091" spans="2:19" x14ac:dyDescent="0.2">
      <c r="B2091" s="1"/>
      <c r="S2091" s="72"/>
    </row>
    <row r="2092" spans="2:19" x14ac:dyDescent="0.2">
      <c r="B2092" s="1"/>
      <c r="S2092" s="72"/>
    </row>
    <row r="2093" spans="2:19" x14ac:dyDescent="0.2">
      <c r="B2093" s="1"/>
      <c r="S2093" s="72"/>
    </row>
    <row r="2094" spans="2:19" x14ac:dyDescent="0.2">
      <c r="B2094" s="1"/>
      <c r="S2094" s="72"/>
    </row>
    <row r="2095" spans="2:19" x14ac:dyDescent="0.2">
      <c r="B2095" s="1"/>
      <c r="S2095" s="72"/>
    </row>
    <row r="2096" spans="2:19" x14ac:dyDescent="0.2">
      <c r="B2096" s="1"/>
      <c r="S2096" s="72"/>
    </row>
    <row r="2097" spans="2:19" x14ac:dyDescent="0.2">
      <c r="B2097" s="1"/>
      <c r="S2097" s="72"/>
    </row>
    <row r="2098" spans="2:19" x14ac:dyDescent="0.2">
      <c r="B2098" s="1"/>
      <c r="S2098" s="72"/>
    </row>
    <row r="2099" spans="2:19" x14ac:dyDescent="0.2">
      <c r="B2099" s="1"/>
      <c r="S2099" s="72"/>
    </row>
    <row r="2100" spans="2:19" x14ac:dyDescent="0.2">
      <c r="B2100" s="1"/>
      <c r="S2100" s="72"/>
    </row>
    <row r="2101" spans="2:19" x14ac:dyDescent="0.2">
      <c r="B2101" s="1"/>
      <c r="S2101" s="72"/>
    </row>
    <row r="2102" spans="2:19" x14ac:dyDescent="0.2">
      <c r="B2102" s="1"/>
      <c r="S2102" s="72"/>
    </row>
    <row r="2103" spans="2:19" x14ac:dyDescent="0.2">
      <c r="B2103" s="1"/>
      <c r="S2103" s="72"/>
    </row>
    <row r="2104" spans="2:19" x14ac:dyDescent="0.2">
      <c r="B2104" s="1"/>
      <c r="S2104" s="72"/>
    </row>
    <row r="2105" spans="2:19" x14ac:dyDescent="0.2">
      <c r="B2105" s="1"/>
      <c r="S2105" s="72"/>
    </row>
    <row r="2106" spans="2:19" x14ac:dyDescent="0.2">
      <c r="B2106" s="1"/>
      <c r="S2106" s="72"/>
    </row>
    <row r="2107" spans="2:19" x14ac:dyDescent="0.2">
      <c r="B2107" s="1"/>
      <c r="S2107" s="72"/>
    </row>
    <row r="2108" spans="2:19" x14ac:dyDescent="0.2">
      <c r="B2108" s="1"/>
      <c r="S2108" s="72"/>
    </row>
    <row r="2109" spans="2:19" x14ac:dyDescent="0.2">
      <c r="B2109" s="1"/>
      <c r="S2109" s="72"/>
    </row>
    <row r="2110" spans="2:19" x14ac:dyDescent="0.2">
      <c r="B2110" s="1"/>
      <c r="S2110" s="72"/>
    </row>
    <row r="2111" spans="2:19" x14ac:dyDescent="0.2">
      <c r="B2111" s="1"/>
      <c r="S2111" s="72"/>
    </row>
    <row r="2112" spans="2:19" x14ac:dyDescent="0.2">
      <c r="B2112" s="1"/>
      <c r="S2112" s="72"/>
    </row>
    <row r="2113" spans="2:19" x14ac:dyDescent="0.2">
      <c r="B2113" s="1"/>
      <c r="S2113" s="72"/>
    </row>
    <row r="2114" spans="2:19" x14ac:dyDescent="0.2">
      <c r="B2114" s="1"/>
      <c r="S2114" s="72"/>
    </row>
    <row r="2115" spans="2:19" x14ac:dyDescent="0.2">
      <c r="B2115" s="1"/>
      <c r="S2115" s="72"/>
    </row>
    <row r="2116" spans="2:19" x14ac:dyDescent="0.2">
      <c r="B2116" s="1"/>
      <c r="S2116" s="72"/>
    </row>
    <row r="2117" spans="2:19" x14ac:dyDescent="0.2">
      <c r="B2117" s="1"/>
      <c r="S2117" s="72"/>
    </row>
    <row r="2118" spans="2:19" x14ac:dyDescent="0.2">
      <c r="B2118" s="1"/>
      <c r="S2118" s="72"/>
    </row>
    <row r="2119" spans="2:19" x14ac:dyDescent="0.2">
      <c r="B2119" s="1"/>
      <c r="S2119" s="72"/>
    </row>
    <row r="2120" spans="2:19" x14ac:dyDescent="0.2">
      <c r="B2120" s="1"/>
      <c r="S2120" s="72"/>
    </row>
    <row r="2121" spans="2:19" x14ac:dyDescent="0.2">
      <c r="B2121" s="1"/>
      <c r="S2121" s="72"/>
    </row>
    <row r="2122" spans="2:19" x14ac:dyDescent="0.2">
      <c r="B2122" s="1"/>
      <c r="S2122" s="72"/>
    </row>
    <row r="2123" spans="2:19" x14ac:dyDescent="0.2">
      <c r="B2123" s="1"/>
      <c r="S2123" s="72"/>
    </row>
    <row r="2124" spans="2:19" x14ac:dyDescent="0.2">
      <c r="B2124" s="1"/>
      <c r="S2124" s="72"/>
    </row>
    <row r="2125" spans="2:19" x14ac:dyDescent="0.2">
      <c r="B2125" s="1"/>
      <c r="S2125" s="72"/>
    </row>
    <row r="2126" spans="2:19" x14ac:dyDescent="0.2">
      <c r="B2126" s="1"/>
      <c r="S2126" s="72"/>
    </row>
    <row r="2127" spans="2:19" x14ac:dyDescent="0.2">
      <c r="B2127" s="1"/>
      <c r="S2127" s="72"/>
    </row>
    <row r="2128" spans="2:19" x14ac:dyDescent="0.2">
      <c r="B2128" s="1"/>
      <c r="S2128" s="72"/>
    </row>
    <row r="2129" spans="2:19" x14ac:dyDescent="0.2">
      <c r="B2129" s="1"/>
      <c r="S2129" s="72"/>
    </row>
    <row r="2130" spans="2:19" x14ac:dyDescent="0.2">
      <c r="B2130" s="1"/>
      <c r="S2130" s="72"/>
    </row>
    <row r="2131" spans="2:19" x14ac:dyDescent="0.2">
      <c r="B2131" s="1"/>
      <c r="S2131" s="72"/>
    </row>
    <row r="2132" spans="2:19" x14ac:dyDescent="0.2">
      <c r="B2132" s="1"/>
      <c r="S2132" s="72"/>
    </row>
    <row r="2133" spans="2:19" x14ac:dyDescent="0.2">
      <c r="B2133" s="1"/>
      <c r="S2133" s="72"/>
    </row>
    <row r="2134" spans="2:19" x14ac:dyDescent="0.2">
      <c r="B2134" s="1"/>
      <c r="S2134" s="72"/>
    </row>
    <row r="2135" spans="2:19" x14ac:dyDescent="0.2">
      <c r="B2135" s="1"/>
      <c r="S2135" s="72"/>
    </row>
    <row r="2136" spans="2:19" x14ac:dyDescent="0.2">
      <c r="B2136" s="1"/>
      <c r="S2136" s="72"/>
    </row>
    <row r="2137" spans="2:19" x14ac:dyDescent="0.2">
      <c r="B2137" s="1"/>
      <c r="S2137" s="72"/>
    </row>
    <row r="2138" spans="2:19" x14ac:dyDescent="0.2">
      <c r="B2138" s="1"/>
      <c r="S2138" s="72"/>
    </row>
    <row r="2139" spans="2:19" x14ac:dyDescent="0.2">
      <c r="B2139" s="1"/>
      <c r="S2139" s="72"/>
    </row>
    <row r="2140" spans="2:19" x14ac:dyDescent="0.2">
      <c r="B2140" s="1"/>
      <c r="S2140" s="72"/>
    </row>
    <row r="2141" spans="2:19" x14ac:dyDescent="0.2">
      <c r="B2141" s="1"/>
      <c r="S2141" s="72"/>
    </row>
    <row r="2142" spans="2:19" x14ac:dyDescent="0.2">
      <c r="B2142" s="1"/>
      <c r="S2142" s="72"/>
    </row>
    <row r="2143" spans="2:19" x14ac:dyDescent="0.2">
      <c r="B2143" s="1"/>
      <c r="S2143" s="72"/>
    </row>
    <row r="2144" spans="2:19" x14ac:dyDescent="0.2">
      <c r="B2144" s="1"/>
      <c r="S2144" s="72"/>
    </row>
    <row r="2145" spans="2:19" x14ac:dyDescent="0.2">
      <c r="B2145" s="1"/>
      <c r="S2145" s="72"/>
    </row>
    <row r="2146" spans="2:19" x14ac:dyDescent="0.2">
      <c r="B2146" s="1"/>
      <c r="S2146" s="72"/>
    </row>
    <row r="2147" spans="2:19" x14ac:dyDescent="0.2">
      <c r="B2147" s="1"/>
      <c r="S2147" s="72"/>
    </row>
    <row r="2148" spans="2:19" x14ac:dyDescent="0.2">
      <c r="B2148" s="1"/>
      <c r="S2148" s="72"/>
    </row>
    <row r="2149" spans="2:19" x14ac:dyDescent="0.2">
      <c r="B2149" s="1"/>
      <c r="S2149" s="72"/>
    </row>
    <row r="2150" spans="2:19" x14ac:dyDescent="0.2">
      <c r="B2150" s="1"/>
      <c r="S2150" s="72"/>
    </row>
    <row r="2151" spans="2:19" x14ac:dyDescent="0.2">
      <c r="B2151" s="1"/>
      <c r="S2151" s="72"/>
    </row>
    <row r="2152" spans="2:19" x14ac:dyDescent="0.2">
      <c r="B2152" s="1"/>
      <c r="S2152" s="72"/>
    </row>
    <row r="2153" spans="2:19" x14ac:dyDescent="0.2">
      <c r="B2153" s="1"/>
      <c r="S2153" s="72"/>
    </row>
    <row r="2154" spans="2:19" x14ac:dyDescent="0.2">
      <c r="B2154" s="1"/>
      <c r="S2154" s="72"/>
    </row>
    <row r="2155" spans="2:19" x14ac:dyDescent="0.2">
      <c r="B2155" s="1"/>
      <c r="S2155" s="72"/>
    </row>
    <row r="2156" spans="2:19" x14ac:dyDescent="0.2">
      <c r="B2156" s="1"/>
      <c r="S2156" s="72"/>
    </row>
    <row r="2157" spans="2:19" x14ac:dyDescent="0.2">
      <c r="B2157" s="1"/>
      <c r="S2157" s="72"/>
    </row>
    <row r="2158" spans="2:19" x14ac:dyDescent="0.2">
      <c r="B2158" s="1"/>
      <c r="S2158" s="72"/>
    </row>
    <row r="2159" spans="2:19" x14ac:dyDescent="0.2">
      <c r="B2159" s="1"/>
      <c r="S2159" s="72"/>
    </row>
    <row r="2160" spans="2:19" x14ac:dyDescent="0.2">
      <c r="B2160" s="1"/>
      <c r="S2160" s="72"/>
    </row>
    <row r="2161" spans="2:19" x14ac:dyDescent="0.2">
      <c r="B2161" s="1"/>
      <c r="S2161" s="72"/>
    </row>
    <row r="2162" spans="2:19" x14ac:dyDescent="0.2">
      <c r="B2162" s="1"/>
      <c r="S2162" s="72"/>
    </row>
    <row r="2163" spans="2:19" x14ac:dyDescent="0.2">
      <c r="B2163" s="1"/>
      <c r="S2163" s="72"/>
    </row>
    <row r="2164" spans="2:19" x14ac:dyDescent="0.2">
      <c r="B2164" s="1"/>
      <c r="S2164" s="72"/>
    </row>
    <row r="2165" spans="2:19" x14ac:dyDescent="0.2">
      <c r="B2165" s="1"/>
      <c r="S2165" s="72"/>
    </row>
    <row r="2166" spans="2:19" x14ac:dyDescent="0.2">
      <c r="B2166" s="1"/>
      <c r="S2166" s="72"/>
    </row>
    <row r="2167" spans="2:19" x14ac:dyDescent="0.2">
      <c r="B2167" s="1"/>
      <c r="S2167" s="72"/>
    </row>
    <row r="2168" spans="2:19" x14ac:dyDescent="0.2">
      <c r="B2168" s="1"/>
      <c r="S2168" s="72"/>
    </row>
    <row r="2169" spans="2:19" x14ac:dyDescent="0.2">
      <c r="B2169" s="1"/>
      <c r="S2169" s="72"/>
    </row>
    <row r="2170" spans="2:19" x14ac:dyDescent="0.2">
      <c r="B2170" s="1"/>
      <c r="S2170" s="72"/>
    </row>
    <row r="2171" spans="2:19" x14ac:dyDescent="0.2">
      <c r="B2171" s="1"/>
      <c r="S2171" s="72"/>
    </row>
    <row r="2172" spans="2:19" x14ac:dyDescent="0.2">
      <c r="B2172" s="1"/>
      <c r="S2172" s="72"/>
    </row>
    <row r="2173" spans="2:19" x14ac:dyDescent="0.2">
      <c r="B2173" s="1"/>
      <c r="S2173" s="72"/>
    </row>
    <row r="2174" spans="2:19" x14ac:dyDescent="0.2">
      <c r="B2174" s="1"/>
      <c r="S2174" s="72"/>
    </row>
    <row r="2175" spans="2:19" x14ac:dyDescent="0.2">
      <c r="B2175" s="1"/>
      <c r="S2175" s="72"/>
    </row>
    <row r="2176" spans="2:19" x14ac:dyDescent="0.2">
      <c r="B2176" s="1"/>
      <c r="S2176" s="72"/>
    </row>
    <row r="2177" spans="2:19" x14ac:dyDescent="0.2">
      <c r="B2177" s="1"/>
      <c r="S2177" s="72"/>
    </row>
    <row r="2178" spans="2:19" x14ac:dyDescent="0.2">
      <c r="B2178" s="1"/>
      <c r="S2178" s="72"/>
    </row>
    <row r="2179" spans="2:19" x14ac:dyDescent="0.2">
      <c r="B2179" s="1"/>
      <c r="S2179" s="72"/>
    </row>
    <row r="2180" spans="2:19" x14ac:dyDescent="0.2">
      <c r="B2180" s="1"/>
      <c r="S2180" s="72"/>
    </row>
    <row r="2181" spans="2:19" x14ac:dyDescent="0.2">
      <c r="B2181" s="1"/>
      <c r="S2181" s="72"/>
    </row>
    <row r="2182" spans="2:19" x14ac:dyDescent="0.2">
      <c r="B2182" s="1"/>
      <c r="S2182" s="72"/>
    </row>
    <row r="2183" spans="2:19" x14ac:dyDescent="0.2">
      <c r="B2183" s="1"/>
      <c r="S2183" s="72"/>
    </row>
    <row r="2184" spans="2:19" x14ac:dyDescent="0.2">
      <c r="B2184" s="1"/>
      <c r="S2184" s="72"/>
    </row>
    <row r="2185" spans="2:19" x14ac:dyDescent="0.2">
      <c r="B2185" s="1"/>
      <c r="S2185" s="72"/>
    </row>
    <row r="2186" spans="2:19" x14ac:dyDescent="0.2">
      <c r="B2186" s="1"/>
      <c r="S2186" s="72"/>
    </row>
    <row r="2187" spans="2:19" x14ac:dyDescent="0.2">
      <c r="B2187" s="1"/>
      <c r="S2187" s="72"/>
    </row>
    <row r="2188" spans="2:19" x14ac:dyDescent="0.2">
      <c r="B2188" s="1"/>
      <c r="S2188" s="72"/>
    </row>
    <row r="2189" spans="2:19" x14ac:dyDescent="0.2">
      <c r="B2189" s="1"/>
      <c r="S2189" s="72"/>
    </row>
    <row r="2190" spans="2:19" x14ac:dyDescent="0.2">
      <c r="B2190" s="1"/>
      <c r="S2190" s="72"/>
    </row>
    <row r="2191" spans="2:19" x14ac:dyDescent="0.2">
      <c r="B2191" s="1"/>
      <c r="S2191" s="72"/>
    </row>
    <row r="2192" spans="2:19" x14ac:dyDescent="0.2">
      <c r="B2192" s="1"/>
      <c r="S2192" s="72"/>
    </row>
    <row r="2193" spans="2:19" x14ac:dyDescent="0.2">
      <c r="B2193" s="1"/>
      <c r="S2193" s="72"/>
    </row>
    <row r="2194" spans="2:19" x14ac:dyDescent="0.2">
      <c r="B2194" s="1"/>
      <c r="S2194" s="72"/>
    </row>
    <row r="2195" spans="2:19" x14ac:dyDescent="0.2">
      <c r="B2195" s="1"/>
      <c r="S2195" s="72"/>
    </row>
    <row r="2196" spans="2:19" x14ac:dyDescent="0.2">
      <c r="B2196" s="1"/>
      <c r="S2196" s="72"/>
    </row>
    <row r="2197" spans="2:19" x14ac:dyDescent="0.2">
      <c r="B2197" s="1"/>
      <c r="S2197" s="72"/>
    </row>
    <row r="2198" spans="2:19" x14ac:dyDescent="0.2">
      <c r="B2198" s="1"/>
      <c r="S2198" s="72"/>
    </row>
    <row r="2199" spans="2:19" x14ac:dyDescent="0.2">
      <c r="B2199" s="1"/>
      <c r="S2199" s="72"/>
    </row>
    <row r="2200" spans="2:19" x14ac:dyDescent="0.2">
      <c r="B2200" s="1"/>
      <c r="S2200" s="72"/>
    </row>
    <row r="2201" spans="2:19" x14ac:dyDescent="0.2">
      <c r="B2201" s="1"/>
      <c r="S2201" s="72"/>
    </row>
    <row r="2202" spans="2:19" x14ac:dyDescent="0.2">
      <c r="B2202" s="1"/>
      <c r="S2202" s="72"/>
    </row>
    <row r="2203" spans="2:19" x14ac:dyDescent="0.2">
      <c r="B2203" s="1"/>
      <c r="S2203" s="72"/>
    </row>
    <row r="2204" spans="2:19" x14ac:dyDescent="0.2">
      <c r="B2204" s="1"/>
      <c r="S2204" s="72"/>
    </row>
    <row r="2205" spans="2:19" x14ac:dyDescent="0.2">
      <c r="B2205" s="1"/>
      <c r="S2205" s="72"/>
    </row>
    <row r="2206" spans="2:19" x14ac:dyDescent="0.2">
      <c r="B2206" s="1"/>
      <c r="S2206" s="72"/>
    </row>
    <row r="2207" spans="2:19" x14ac:dyDescent="0.2">
      <c r="B2207" s="1"/>
      <c r="S2207" s="72"/>
    </row>
    <row r="2208" spans="2:19" x14ac:dyDescent="0.2">
      <c r="B2208" s="1"/>
      <c r="S2208" s="72"/>
    </row>
    <row r="2209" spans="2:19" x14ac:dyDescent="0.2">
      <c r="B2209" s="1"/>
      <c r="S2209" s="72"/>
    </row>
    <row r="2210" spans="2:19" x14ac:dyDescent="0.2">
      <c r="B2210" s="1"/>
      <c r="S2210" s="72"/>
    </row>
    <row r="2211" spans="2:19" x14ac:dyDescent="0.2">
      <c r="B2211" s="1"/>
      <c r="S2211" s="72"/>
    </row>
    <row r="2212" spans="2:19" x14ac:dyDescent="0.2">
      <c r="B2212" s="1"/>
      <c r="S2212" s="72"/>
    </row>
    <row r="2213" spans="2:19" x14ac:dyDescent="0.2">
      <c r="B2213" s="1"/>
      <c r="S2213" s="72"/>
    </row>
    <row r="2214" spans="2:19" x14ac:dyDescent="0.2">
      <c r="B2214" s="1"/>
      <c r="S2214" s="72"/>
    </row>
    <row r="2215" spans="2:19" x14ac:dyDescent="0.2">
      <c r="B2215" s="1"/>
      <c r="S2215" s="72"/>
    </row>
    <row r="2216" spans="2:19" x14ac:dyDescent="0.2">
      <c r="B2216" s="1"/>
      <c r="S2216" s="72"/>
    </row>
    <row r="2217" spans="2:19" x14ac:dyDescent="0.2">
      <c r="B2217" s="1"/>
      <c r="S2217" s="72"/>
    </row>
    <row r="2218" spans="2:19" x14ac:dyDescent="0.2">
      <c r="B2218" s="1"/>
      <c r="S2218" s="72"/>
    </row>
    <row r="2219" spans="2:19" x14ac:dyDescent="0.2">
      <c r="B2219" s="1"/>
      <c r="S2219" s="72"/>
    </row>
    <row r="2220" spans="2:19" x14ac:dyDescent="0.2">
      <c r="B2220" s="1"/>
      <c r="S2220" s="72"/>
    </row>
    <row r="2221" spans="2:19" x14ac:dyDescent="0.2">
      <c r="B2221" s="1"/>
      <c r="S2221" s="72"/>
    </row>
    <row r="2222" spans="2:19" x14ac:dyDescent="0.2">
      <c r="B2222" s="1"/>
      <c r="S2222" s="72"/>
    </row>
    <row r="2223" spans="2:19" x14ac:dyDescent="0.2">
      <c r="B2223" s="1"/>
      <c r="S2223" s="72"/>
    </row>
    <row r="2224" spans="2:19" x14ac:dyDescent="0.2">
      <c r="B2224" s="1"/>
      <c r="S2224" s="72"/>
    </row>
    <row r="2225" spans="2:19" x14ac:dyDescent="0.2">
      <c r="B2225" s="1"/>
      <c r="S2225" s="72"/>
    </row>
    <row r="2226" spans="2:19" x14ac:dyDescent="0.2">
      <c r="B2226" s="1"/>
      <c r="S2226" s="72"/>
    </row>
    <row r="2227" spans="2:19" x14ac:dyDescent="0.2">
      <c r="B2227" s="1"/>
      <c r="S2227" s="72"/>
    </row>
    <row r="2228" spans="2:19" x14ac:dyDescent="0.2">
      <c r="B2228" s="1"/>
      <c r="S2228" s="72"/>
    </row>
    <row r="2229" spans="2:19" x14ac:dyDescent="0.2">
      <c r="B2229" s="1"/>
      <c r="S2229" s="72"/>
    </row>
    <row r="2230" spans="2:19" x14ac:dyDescent="0.2">
      <c r="B2230" s="1"/>
      <c r="S2230" s="72"/>
    </row>
    <row r="2231" spans="2:19" x14ac:dyDescent="0.2">
      <c r="B2231" s="1"/>
      <c r="S2231" s="72"/>
    </row>
    <row r="2232" spans="2:19" x14ac:dyDescent="0.2">
      <c r="B2232" s="1"/>
      <c r="S2232" s="72"/>
    </row>
    <row r="2233" spans="2:19" x14ac:dyDescent="0.2">
      <c r="B2233" s="1"/>
      <c r="S2233" s="72"/>
    </row>
    <row r="2234" spans="2:19" x14ac:dyDescent="0.2">
      <c r="B2234" s="1"/>
      <c r="S2234" s="72"/>
    </row>
    <row r="2235" spans="2:19" x14ac:dyDescent="0.2">
      <c r="B2235" s="1"/>
      <c r="S2235" s="72"/>
    </row>
    <row r="2236" spans="2:19" x14ac:dyDescent="0.2">
      <c r="B2236" s="1"/>
      <c r="S2236" s="72"/>
    </row>
    <row r="2237" spans="2:19" x14ac:dyDescent="0.2">
      <c r="B2237" s="1"/>
      <c r="S2237" s="72"/>
    </row>
    <row r="2238" spans="2:19" x14ac:dyDescent="0.2">
      <c r="B2238" s="1"/>
      <c r="S2238" s="72"/>
    </row>
    <row r="2239" spans="2:19" x14ac:dyDescent="0.2">
      <c r="B2239" s="1"/>
      <c r="S2239" s="72"/>
    </row>
    <row r="2240" spans="2:19" x14ac:dyDescent="0.2">
      <c r="B2240" s="1"/>
      <c r="S2240" s="72"/>
    </row>
    <row r="2241" spans="2:19" x14ac:dyDescent="0.2">
      <c r="B2241" s="1"/>
      <c r="S2241" s="72"/>
    </row>
    <row r="2242" spans="2:19" x14ac:dyDescent="0.2">
      <c r="B2242" s="1"/>
      <c r="S2242" s="72"/>
    </row>
    <row r="2243" spans="2:19" x14ac:dyDescent="0.2">
      <c r="B2243" s="1"/>
      <c r="S2243" s="72"/>
    </row>
    <row r="2244" spans="2:19" x14ac:dyDescent="0.2">
      <c r="B2244" s="1"/>
      <c r="S2244" s="72"/>
    </row>
    <row r="2245" spans="2:19" x14ac:dyDescent="0.2">
      <c r="B2245" s="1"/>
      <c r="S2245" s="72"/>
    </row>
    <row r="2246" spans="2:19" x14ac:dyDescent="0.2">
      <c r="B2246" s="1"/>
      <c r="S2246" s="72"/>
    </row>
    <row r="2247" spans="2:19" x14ac:dyDescent="0.2">
      <c r="B2247" s="1"/>
      <c r="S2247" s="72"/>
    </row>
    <row r="2248" spans="2:19" x14ac:dyDescent="0.2">
      <c r="B2248" s="1"/>
      <c r="S2248" s="72"/>
    </row>
    <row r="2249" spans="2:19" x14ac:dyDescent="0.2">
      <c r="B2249" s="1"/>
      <c r="S2249" s="72"/>
    </row>
    <row r="2250" spans="2:19" x14ac:dyDescent="0.2">
      <c r="B2250" s="1"/>
      <c r="S2250" s="72"/>
    </row>
    <row r="2251" spans="2:19" x14ac:dyDescent="0.2">
      <c r="B2251" s="1"/>
      <c r="S2251" s="72"/>
    </row>
    <row r="2252" spans="2:19" x14ac:dyDescent="0.2">
      <c r="B2252" s="1"/>
      <c r="S2252" s="72"/>
    </row>
    <row r="2253" spans="2:19" x14ac:dyDescent="0.2">
      <c r="B2253" s="1"/>
      <c r="S2253" s="72"/>
    </row>
    <row r="2254" spans="2:19" x14ac:dyDescent="0.2">
      <c r="B2254" s="1"/>
      <c r="S2254" s="72"/>
    </row>
    <row r="2255" spans="2:19" x14ac:dyDescent="0.2">
      <c r="B2255" s="1"/>
      <c r="S2255" s="72"/>
    </row>
    <row r="2256" spans="2:19" x14ac:dyDescent="0.2">
      <c r="B2256" s="1"/>
      <c r="S2256" s="72"/>
    </row>
    <row r="2257" spans="2:19" x14ac:dyDescent="0.2">
      <c r="B2257" s="1"/>
      <c r="S2257" s="72"/>
    </row>
    <row r="2258" spans="2:19" x14ac:dyDescent="0.2">
      <c r="B2258" s="1"/>
      <c r="S2258" s="72"/>
    </row>
    <row r="2259" spans="2:19" x14ac:dyDescent="0.2">
      <c r="B2259" s="1"/>
      <c r="S2259" s="72"/>
    </row>
    <row r="2260" spans="2:19" x14ac:dyDescent="0.2">
      <c r="B2260" s="1"/>
      <c r="S2260" s="72"/>
    </row>
    <row r="2261" spans="2:19" x14ac:dyDescent="0.2">
      <c r="B2261" s="1"/>
      <c r="S2261" s="72"/>
    </row>
    <row r="2262" spans="2:19" x14ac:dyDescent="0.2">
      <c r="B2262" s="1"/>
      <c r="S2262" s="72"/>
    </row>
    <row r="2263" spans="2:19" x14ac:dyDescent="0.2">
      <c r="B2263" s="1"/>
      <c r="S2263" s="72"/>
    </row>
    <row r="2264" spans="2:19" x14ac:dyDescent="0.2">
      <c r="B2264" s="1"/>
      <c r="S2264" s="72"/>
    </row>
    <row r="2265" spans="2:19" x14ac:dyDescent="0.2">
      <c r="B2265" s="1"/>
      <c r="S2265" s="72"/>
    </row>
    <row r="2266" spans="2:19" x14ac:dyDescent="0.2">
      <c r="B2266" s="1"/>
      <c r="S2266" s="72"/>
    </row>
    <row r="2267" spans="2:19" x14ac:dyDescent="0.2">
      <c r="B2267" s="1"/>
      <c r="S2267" s="72"/>
    </row>
    <row r="2268" spans="2:19" x14ac:dyDescent="0.2">
      <c r="B2268" s="1"/>
      <c r="S2268" s="72"/>
    </row>
    <row r="2269" spans="2:19" x14ac:dyDescent="0.2">
      <c r="B2269" s="1"/>
      <c r="S2269" s="72"/>
    </row>
    <row r="2270" spans="2:19" x14ac:dyDescent="0.2">
      <c r="B2270" s="1"/>
      <c r="S2270" s="72"/>
    </row>
    <row r="2271" spans="2:19" x14ac:dyDescent="0.2">
      <c r="B2271" s="1"/>
      <c r="S2271" s="72"/>
    </row>
    <row r="2272" spans="2:19" x14ac:dyDescent="0.2">
      <c r="B2272" s="1"/>
      <c r="S2272" s="72"/>
    </row>
    <row r="2273" spans="2:19" x14ac:dyDescent="0.2">
      <c r="B2273" s="1"/>
      <c r="S2273" s="72"/>
    </row>
    <row r="2274" spans="2:19" x14ac:dyDescent="0.2">
      <c r="B2274" s="1"/>
      <c r="S2274" s="72"/>
    </row>
    <row r="2275" spans="2:19" x14ac:dyDescent="0.2">
      <c r="B2275" s="1"/>
      <c r="H2275" s="20"/>
      <c r="I2275" s="20"/>
      <c r="J2275" s="20"/>
      <c r="N2275" s="67"/>
      <c r="O2275" s="20"/>
      <c r="S2275" s="72"/>
    </row>
    <row r="2276" spans="2:19" x14ac:dyDescent="0.2">
      <c r="B2276" s="1"/>
      <c r="H2276" s="20"/>
      <c r="I2276" s="20"/>
      <c r="J2276" s="20"/>
      <c r="N2276" s="67"/>
      <c r="O2276" s="20"/>
      <c r="S2276" s="72"/>
    </row>
    <row r="2277" spans="2:19" x14ac:dyDescent="0.2">
      <c r="B2277" s="1"/>
      <c r="H2277" s="20"/>
      <c r="I2277" s="20"/>
      <c r="J2277" s="20"/>
      <c r="N2277" s="67"/>
      <c r="O2277" s="20"/>
      <c r="S2277" s="72"/>
    </row>
    <row r="2278" spans="2:19" x14ac:dyDescent="0.2">
      <c r="B2278" s="1"/>
      <c r="H2278" s="20"/>
      <c r="I2278" s="20"/>
      <c r="J2278" s="20"/>
      <c r="N2278" s="67"/>
      <c r="O2278" s="20"/>
      <c r="S2278" s="72"/>
    </row>
    <row r="2279" spans="2:19" x14ac:dyDescent="0.2">
      <c r="B2279" s="1"/>
      <c r="H2279" s="20"/>
      <c r="I2279" s="20"/>
      <c r="J2279" s="20"/>
      <c r="N2279" s="67"/>
      <c r="O2279" s="20"/>
      <c r="S2279" s="72"/>
    </row>
    <row r="2280" spans="2:19" x14ac:dyDescent="0.2">
      <c r="B2280" s="1"/>
      <c r="H2280" s="20"/>
      <c r="I2280" s="20"/>
      <c r="J2280" s="20"/>
      <c r="N2280" s="67"/>
      <c r="O2280" s="20"/>
      <c r="S2280" s="72"/>
    </row>
    <row r="2281" spans="2:19" x14ac:dyDescent="0.2">
      <c r="B2281" s="1"/>
      <c r="H2281" s="20"/>
      <c r="I2281" s="20"/>
      <c r="J2281" s="20"/>
      <c r="N2281" s="67"/>
      <c r="O2281" s="20"/>
      <c r="S2281" s="72"/>
    </row>
    <row r="2282" spans="2:19" x14ac:dyDescent="0.2">
      <c r="B2282" s="1"/>
      <c r="H2282" s="20"/>
      <c r="I2282" s="20"/>
      <c r="J2282" s="20"/>
      <c r="N2282" s="67"/>
      <c r="O2282" s="20"/>
      <c r="S2282" s="72"/>
    </row>
    <row r="2283" spans="2:19" x14ac:dyDescent="0.2">
      <c r="B2283" s="1"/>
      <c r="H2283" s="20"/>
      <c r="I2283" s="20"/>
      <c r="J2283" s="20"/>
      <c r="N2283" s="67"/>
      <c r="O2283" s="20"/>
      <c r="S2283" s="72"/>
    </row>
    <row r="2284" spans="2:19" x14ac:dyDescent="0.2">
      <c r="B2284" s="1"/>
      <c r="H2284" s="20"/>
      <c r="I2284" s="20"/>
      <c r="J2284" s="20"/>
      <c r="N2284" s="67"/>
      <c r="O2284" s="20"/>
      <c r="S2284" s="72"/>
    </row>
    <row r="2285" spans="2:19" x14ac:dyDescent="0.2">
      <c r="B2285" s="1"/>
      <c r="H2285" s="20"/>
      <c r="I2285" s="20"/>
      <c r="J2285" s="20"/>
      <c r="N2285" s="67"/>
      <c r="O2285" s="20"/>
      <c r="S2285" s="72"/>
    </row>
    <row r="2286" spans="2:19" x14ac:dyDescent="0.2">
      <c r="B2286" s="1"/>
      <c r="H2286" s="20"/>
      <c r="I2286" s="20"/>
      <c r="J2286" s="20"/>
      <c r="N2286" s="67"/>
      <c r="O2286" s="20"/>
      <c r="S2286" s="72"/>
    </row>
    <row r="2287" spans="2:19" x14ac:dyDescent="0.2">
      <c r="B2287" s="1"/>
      <c r="H2287" s="20"/>
      <c r="I2287" s="20"/>
      <c r="J2287" s="20"/>
      <c r="N2287" s="67"/>
      <c r="O2287" s="20"/>
      <c r="S2287" s="72"/>
    </row>
    <row r="2288" spans="2:19" x14ac:dyDescent="0.2">
      <c r="B2288" s="1"/>
      <c r="H2288" s="20"/>
      <c r="I2288" s="20"/>
      <c r="J2288" s="20"/>
      <c r="N2288" s="67"/>
      <c r="O2288" s="20"/>
      <c r="S2288" s="72"/>
    </row>
    <row r="2289" spans="2:19" x14ac:dyDescent="0.2">
      <c r="B2289" s="1"/>
      <c r="H2289" s="20"/>
      <c r="I2289" s="20"/>
      <c r="J2289" s="20"/>
      <c r="N2289" s="67"/>
      <c r="O2289" s="20"/>
      <c r="S2289" s="72"/>
    </row>
    <row r="2290" spans="2:19" x14ac:dyDescent="0.2">
      <c r="B2290" s="1"/>
      <c r="H2290" s="20"/>
      <c r="I2290" s="20"/>
      <c r="J2290" s="20"/>
      <c r="N2290" s="67"/>
      <c r="O2290" s="20"/>
      <c r="S2290" s="72"/>
    </row>
    <row r="2291" spans="2:19" x14ac:dyDescent="0.2">
      <c r="B2291" s="1"/>
      <c r="H2291" s="20"/>
      <c r="I2291" s="20"/>
      <c r="J2291" s="20"/>
      <c r="N2291" s="67"/>
      <c r="O2291" s="20"/>
      <c r="S2291" s="72"/>
    </row>
    <row r="2292" spans="2:19" x14ac:dyDescent="0.2">
      <c r="B2292" s="1"/>
      <c r="H2292" s="20"/>
      <c r="I2292" s="20"/>
      <c r="J2292" s="20"/>
      <c r="N2292" s="67"/>
      <c r="O2292" s="20"/>
      <c r="S2292" s="72"/>
    </row>
    <row r="2293" spans="2:19" x14ac:dyDescent="0.2">
      <c r="B2293" s="1"/>
      <c r="H2293" s="20"/>
      <c r="I2293" s="20"/>
      <c r="J2293" s="20"/>
      <c r="N2293" s="67"/>
      <c r="O2293" s="20"/>
      <c r="S2293" s="72"/>
    </row>
    <row r="2294" spans="2:19" x14ac:dyDescent="0.2">
      <c r="B2294" s="1"/>
      <c r="H2294" s="20"/>
      <c r="I2294" s="20"/>
      <c r="J2294" s="20"/>
      <c r="N2294" s="67"/>
      <c r="O2294" s="20"/>
      <c r="S2294" s="72"/>
    </row>
    <row r="2295" spans="2:19" x14ac:dyDescent="0.2">
      <c r="B2295" s="1"/>
      <c r="H2295" s="20"/>
      <c r="I2295" s="20"/>
      <c r="J2295" s="20"/>
      <c r="N2295" s="67"/>
      <c r="O2295" s="20"/>
      <c r="S2295" s="72"/>
    </row>
    <row r="2296" spans="2:19" x14ac:dyDescent="0.2">
      <c r="B2296" s="1"/>
      <c r="H2296" s="20"/>
      <c r="I2296" s="20"/>
      <c r="J2296" s="20"/>
      <c r="N2296" s="67"/>
      <c r="O2296" s="20"/>
      <c r="S2296" s="72"/>
    </row>
    <row r="2297" spans="2:19" x14ac:dyDescent="0.2">
      <c r="B2297" s="1"/>
      <c r="H2297" s="20"/>
      <c r="I2297" s="20"/>
      <c r="J2297" s="20"/>
      <c r="N2297" s="67"/>
      <c r="O2297" s="20"/>
      <c r="S2297" s="72"/>
    </row>
    <row r="2298" spans="2:19" x14ac:dyDescent="0.2">
      <c r="B2298" s="1"/>
      <c r="H2298" s="20"/>
      <c r="I2298" s="20"/>
      <c r="J2298" s="20"/>
      <c r="N2298" s="67"/>
      <c r="O2298" s="20"/>
      <c r="S2298" s="72"/>
    </row>
    <row r="2299" spans="2:19" x14ac:dyDescent="0.2">
      <c r="B2299" s="1"/>
      <c r="H2299" s="20"/>
      <c r="I2299" s="20"/>
      <c r="J2299" s="20"/>
      <c r="N2299" s="67"/>
      <c r="O2299" s="20"/>
      <c r="S2299" s="72"/>
    </row>
    <row r="2300" spans="2:19" x14ac:dyDescent="0.2">
      <c r="B2300" s="1"/>
      <c r="H2300" s="20"/>
      <c r="I2300" s="20"/>
      <c r="J2300" s="20"/>
      <c r="N2300" s="67"/>
      <c r="O2300" s="20"/>
      <c r="S2300" s="72"/>
    </row>
    <row r="2301" spans="2:19" x14ac:dyDescent="0.2">
      <c r="B2301" s="1"/>
      <c r="H2301" s="20"/>
      <c r="I2301" s="20"/>
      <c r="J2301" s="20"/>
      <c r="N2301" s="67"/>
      <c r="O2301" s="20"/>
      <c r="S2301" s="72"/>
    </row>
    <row r="2302" spans="2:19" x14ac:dyDescent="0.2">
      <c r="B2302" s="1"/>
      <c r="H2302" s="20"/>
      <c r="I2302" s="20"/>
      <c r="J2302" s="20"/>
      <c r="N2302" s="67"/>
      <c r="O2302" s="20"/>
      <c r="S2302" s="72"/>
    </row>
    <row r="2303" spans="2:19" x14ac:dyDescent="0.2">
      <c r="B2303" s="1"/>
      <c r="H2303" s="20"/>
      <c r="I2303" s="20"/>
      <c r="J2303" s="20"/>
      <c r="N2303" s="67"/>
      <c r="O2303" s="20"/>
      <c r="S2303" s="72"/>
    </row>
    <row r="2304" spans="2:19" x14ac:dyDescent="0.2">
      <c r="B2304" s="1"/>
      <c r="H2304" s="20"/>
      <c r="I2304" s="20"/>
      <c r="J2304" s="20"/>
      <c r="N2304" s="67"/>
      <c r="O2304" s="20"/>
      <c r="S2304" s="72"/>
    </row>
    <row r="2305" spans="2:19" x14ac:dyDescent="0.2">
      <c r="B2305" s="1"/>
      <c r="H2305" s="20"/>
      <c r="I2305" s="20"/>
      <c r="J2305" s="20"/>
      <c r="N2305" s="67"/>
      <c r="O2305" s="20"/>
      <c r="S2305" s="72"/>
    </row>
    <row r="2306" spans="2:19" x14ac:dyDescent="0.2">
      <c r="B2306" s="1"/>
      <c r="H2306" s="20"/>
      <c r="I2306" s="20"/>
      <c r="J2306" s="20"/>
      <c r="N2306" s="67"/>
      <c r="O2306" s="20"/>
      <c r="S2306" s="72"/>
    </row>
    <row r="2307" spans="2:19" x14ac:dyDescent="0.2">
      <c r="B2307" s="1"/>
      <c r="H2307" s="20"/>
      <c r="I2307" s="20"/>
      <c r="J2307" s="20"/>
      <c r="N2307" s="67"/>
      <c r="O2307" s="20"/>
      <c r="S2307" s="72"/>
    </row>
    <row r="2308" spans="2:19" x14ac:dyDescent="0.2">
      <c r="B2308" s="1"/>
      <c r="H2308" s="20"/>
      <c r="I2308" s="20"/>
      <c r="J2308" s="20"/>
      <c r="N2308" s="67"/>
      <c r="O2308" s="20"/>
      <c r="S2308" s="72"/>
    </row>
    <row r="2309" spans="2:19" x14ac:dyDescent="0.2">
      <c r="B2309" s="1"/>
      <c r="H2309" s="20"/>
      <c r="I2309" s="20"/>
      <c r="J2309" s="20"/>
      <c r="N2309" s="67"/>
      <c r="O2309" s="20"/>
      <c r="S2309" s="72"/>
    </row>
    <row r="2310" spans="2:19" x14ac:dyDescent="0.2">
      <c r="B2310" s="1"/>
      <c r="H2310" s="20"/>
      <c r="I2310" s="20"/>
      <c r="J2310" s="20"/>
      <c r="N2310" s="67"/>
      <c r="O2310" s="20"/>
      <c r="S2310" s="72"/>
    </row>
    <row r="2311" spans="2:19" x14ac:dyDescent="0.2">
      <c r="B2311" s="1"/>
      <c r="H2311" s="20"/>
      <c r="I2311" s="20"/>
      <c r="J2311" s="20"/>
      <c r="N2311" s="67"/>
      <c r="O2311" s="20"/>
      <c r="S2311" s="72"/>
    </row>
    <row r="2312" spans="2:19" x14ac:dyDescent="0.2">
      <c r="B2312" s="1"/>
      <c r="H2312" s="20"/>
      <c r="I2312" s="20"/>
      <c r="J2312" s="20"/>
      <c r="N2312" s="67"/>
      <c r="O2312" s="20"/>
      <c r="S2312" s="72"/>
    </row>
    <row r="2313" spans="2:19" x14ac:dyDescent="0.2">
      <c r="B2313" s="1"/>
      <c r="H2313" s="20"/>
      <c r="I2313" s="20"/>
      <c r="J2313" s="20"/>
      <c r="N2313" s="67"/>
      <c r="O2313" s="20"/>
      <c r="S2313" s="72"/>
    </row>
    <row r="2314" spans="2:19" x14ac:dyDescent="0.2">
      <c r="B2314" s="1"/>
      <c r="H2314" s="20"/>
      <c r="I2314" s="20"/>
      <c r="J2314" s="20"/>
      <c r="N2314" s="67"/>
      <c r="O2314" s="20"/>
      <c r="S2314" s="72"/>
    </row>
    <row r="2315" spans="2:19" x14ac:dyDescent="0.2">
      <c r="B2315" s="1"/>
      <c r="H2315" s="20"/>
      <c r="I2315" s="20"/>
      <c r="J2315" s="20"/>
      <c r="N2315" s="67"/>
      <c r="O2315" s="20"/>
      <c r="S2315" s="72"/>
    </row>
    <row r="2316" spans="2:19" x14ac:dyDescent="0.2">
      <c r="B2316" s="1"/>
      <c r="H2316" s="20"/>
      <c r="I2316" s="20"/>
      <c r="J2316" s="20"/>
      <c r="N2316" s="67"/>
      <c r="O2316" s="20"/>
      <c r="S2316" s="72"/>
    </row>
    <row r="2317" spans="2:19" x14ac:dyDescent="0.2">
      <c r="B2317" s="1"/>
      <c r="H2317" s="20"/>
      <c r="I2317" s="20"/>
      <c r="J2317" s="20"/>
      <c r="N2317" s="67"/>
      <c r="O2317" s="20"/>
      <c r="S2317" s="72"/>
    </row>
    <row r="2318" spans="2:19" x14ac:dyDescent="0.2">
      <c r="B2318" s="1"/>
      <c r="H2318" s="20"/>
      <c r="I2318" s="20"/>
      <c r="J2318" s="20"/>
      <c r="N2318" s="67"/>
      <c r="O2318" s="20"/>
      <c r="S2318" s="72"/>
    </row>
    <row r="2319" spans="2:19" x14ac:dyDescent="0.2">
      <c r="B2319" s="1"/>
      <c r="H2319" s="20"/>
      <c r="I2319" s="20"/>
      <c r="J2319" s="20"/>
      <c r="N2319" s="67"/>
      <c r="O2319" s="20"/>
      <c r="S2319" s="72"/>
    </row>
    <row r="2320" spans="2:19" x14ac:dyDescent="0.2">
      <c r="B2320" s="1"/>
      <c r="H2320" s="20"/>
      <c r="I2320" s="20"/>
      <c r="J2320" s="20"/>
      <c r="N2320" s="67"/>
      <c r="O2320" s="20"/>
      <c r="S2320" s="72"/>
    </row>
    <row r="2321" spans="2:19" x14ac:dyDescent="0.2">
      <c r="B2321" s="1"/>
      <c r="H2321" s="20"/>
      <c r="I2321" s="20"/>
      <c r="J2321" s="20"/>
      <c r="N2321" s="67"/>
      <c r="O2321" s="20"/>
      <c r="S2321" s="72"/>
    </row>
    <row r="2322" spans="2:19" x14ac:dyDescent="0.2">
      <c r="B2322" s="1"/>
      <c r="H2322" s="20"/>
      <c r="I2322" s="20"/>
      <c r="J2322" s="20"/>
      <c r="N2322" s="67"/>
      <c r="O2322" s="20"/>
      <c r="S2322" s="72"/>
    </row>
    <row r="2323" spans="2:19" x14ac:dyDescent="0.2">
      <c r="B2323" s="1"/>
      <c r="H2323" s="20"/>
      <c r="I2323" s="20"/>
      <c r="J2323" s="20"/>
      <c r="N2323" s="67"/>
      <c r="O2323" s="20"/>
      <c r="S2323" s="72"/>
    </row>
    <row r="2324" spans="2:19" x14ac:dyDescent="0.2">
      <c r="B2324" s="1"/>
      <c r="H2324" s="20"/>
      <c r="I2324" s="20"/>
      <c r="J2324" s="20"/>
      <c r="N2324" s="67"/>
      <c r="O2324" s="20"/>
      <c r="S2324" s="72"/>
    </row>
    <row r="2325" spans="2:19" x14ac:dyDescent="0.2">
      <c r="B2325" s="1"/>
      <c r="H2325" s="20"/>
      <c r="I2325" s="20"/>
      <c r="J2325" s="20"/>
      <c r="N2325" s="67"/>
      <c r="O2325" s="20"/>
      <c r="S2325" s="72"/>
    </row>
    <row r="2326" spans="2:19" x14ac:dyDescent="0.2">
      <c r="B2326" s="1"/>
      <c r="H2326" s="20"/>
      <c r="I2326" s="20"/>
      <c r="J2326" s="20"/>
      <c r="N2326" s="67"/>
      <c r="O2326" s="20"/>
      <c r="S2326" s="72"/>
    </row>
    <row r="2327" spans="2:19" x14ac:dyDescent="0.2">
      <c r="B2327" s="1"/>
      <c r="H2327" s="20"/>
      <c r="I2327" s="20"/>
      <c r="J2327" s="20"/>
      <c r="N2327" s="67"/>
      <c r="O2327" s="20"/>
      <c r="S2327" s="72"/>
    </row>
    <row r="2328" spans="2:19" x14ac:dyDescent="0.2">
      <c r="B2328" s="1"/>
      <c r="H2328" s="20"/>
      <c r="I2328" s="20"/>
      <c r="J2328" s="20"/>
      <c r="N2328" s="67"/>
      <c r="O2328" s="20"/>
      <c r="S2328" s="72"/>
    </row>
    <row r="2329" spans="2:19" x14ac:dyDescent="0.2">
      <c r="B2329" s="1"/>
      <c r="H2329" s="20"/>
      <c r="I2329" s="20"/>
      <c r="J2329" s="20"/>
      <c r="N2329" s="67"/>
      <c r="O2329" s="20"/>
      <c r="S2329" s="72"/>
    </row>
    <row r="2330" spans="2:19" x14ac:dyDescent="0.2">
      <c r="B2330" s="1"/>
      <c r="H2330" s="20"/>
      <c r="I2330" s="20"/>
      <c r="J2330" s="20"/>
      <c r="N2330" s="67"/>
      <c r="O2330" s="20"/>
      <c r="S2330" s="72"/>
    </row>
    <row r="2331" spans="2:19" x14ac:dyDescent="0.2">
      <c r="B2331" s="1"/>
      <c r="H2331" s="20"/>
      <c r="I2331" s="20"/>
      <c r="J2331" s="20"/>
      <c r="N2331" s="67"/>
      <c r="O2331" s="20"/>
      <c r="S2331" s="72"/>
    </row>
    <row r="2332" spans="2:19" x14ac:dyDescent="0.2">
      <c r="B2332" s="1"/>
      <c r="H2332" s="20"/>
      <c r="I2332" s="20"/>
      <c r="J2332" s="20"/>
      <c r="N2332" s="67"/>
      <c r="O2332" s="20"/>
      <c r="S2332" s="72"/>
    </row>
    <row r="2333" spans="2:19" x14ac:dyDescent="0.2">
      <c r="B2333" s="1"/>
      <c r="H2333" s="20"/>
      <c r="I2333" s="20"/>
      <c r="J2333" s="20"/>
      <c r="N2333" s="67"/>
      <c r="O2333" s="20"/>
      <c r="S2333" s="72"/>
    </row>
    <row r="2334" spans="2:19" x14ac:dyDescent="0.2">
      <c r="B2334" s="1"/>
      <c r="H2334" s="20"/>
      <c r="I2334" s="20"/>
      <c r="J2334" s="20"/>
      <c r="N2334" s="67"/>
      <c r="O2334" s="20"/>
      <c r="S2334" s="72"/>
    </row>
    <row r="2335" spans="2:19" x14ac:dyDescent="0.2">
      <c r="B2335" s="1"/>
      <c r="H2335" s="20"/>
      <c r="I2335" s="20"/>
      <c r="J2335" s="20"/>
      <c r="N2335" s="67"/>
      <c r="O2335" s="20"/>
      <c r="S2335" s="72"/>
    </row>
    <row r="2336" spans="2:19" x14ac:dyDescent="0.2">
      <c r="B2336" s="1"/>
      <c r="H2336" s="20"/>
      <c r="I2336" s="20"/>
      <c r="J2336" s="20"/>
      <c r="N2336" s="67"/>
      <c r="O2336" s="20"/>
      <c r="S2336" s="72"/>
    </row>
    <row r="2337" spans="2:19" x14ac:dyDescent="0.2">
      <c r="B2337" s="1"/>
      <c r="H2337" s="20"/>
      <c r="I2337" s="20"/>
      <c r="J2337" s="20"/>
      <c r="N2337" s="67"/>
      <c r="O2337" s="20"/>
      <c r="S2337" s="72"/>
    </row>
    <row r="2338" spans="2:19" x14ac:dyDescent="0.2">
      <c r="B2338" s="1"/>
      <c r="H2338" s="20"/>
      <c r="I2338" s="20"/>
      <c r="J2338" s="20"/>
      <c r="N2338" s="67"/>
      <c r="O2338" s="20"/>
      <c r="S2338" s="72"/>
    </row>
    <row r="2339" spans="2:19" x14ac:dyDescent="0.2">
      <c r="B2339" s="1"/>
      <c r="H2339" s="20"/>
      <c r="I2339" s="20"/>
      <c r="J2339" s="20"/>
      <c r="N2339" s="67"/>
      <c r="O2339" s="20"/>
      <c r="S2339" s="72"/>
    </row>
    <row r="2340" spans="2:19" x14ac:dyDescent="0.2">
      <c r="B2340" s="1"/>
      <c r="H2340" s="20"/>
      <c r="I2340" s="20"/>
      <c r="J2340" s="20"/>
      <c r="N2340" s="67"/>
      <c r="O2340" s="20"/>
      <c r="S2340" s="72"/>
    </row>
    <row r="2341" spans="2:19" x14ac:dyDescent="0.2">
      <c r="B2341" s="1"/>
      <c r="H2341" s="20"/>
      <c r="I2341" s="20"/>
      <c r="J2341" s="20"/>
      <c r="N2341" s="67"/>
      <c r="O2341" s="20"/>
      <c r="S2341" s="72"/>
    </row>
    <row r="2342" spans="2:19" x14ac:dyDescent="0.2">
      <c r="B2342" s="1"/>
      <c r="H2342" s="20"/>
      <c r="I2342" s="20"/>
      <c r="J2342" s="20"/>
      <c r="N2342" s="67"/>
      <c r="O2342" s="20"/>
      <c r="S2342" s="72"/>
    </row>
    <row r="2343" spans="2:19" x14ac:dyDescent="0.2">
      <c r="B2343" s="1"/>
      <c r="H2343" s="20"/>
      <c r="I2343" s="20"/>
      <c r="J2343" s="20"/>
      <c r="N2343" s="67"/>
      <c r="O2343" s="20"/>
      <c r="S2343" s="72"/>
    </row>
    <row r="2344" spans="2:19" x14ac:dyDescent="0.2">
      <c r="B2344" s="1"/>
      <c r="H2344" s="20"/>
      <c r="I2344" s="20"/>
      <c r="J2344" s="20"/>
      <c r="N2344" s="67"/>
      <c r="O2344" s="20"/>
      <c r="S2344" s="72"/>
    </row>
    <row r="2345" spans="2:19" x14ac:dyDescent="0.2">
      <c r="B2345" s="1"/>
      <c r="H2345" s="20"/>
      <c r="I2345" s="20"/>
      <c r="J2345" s="20"/>
      <c r="N2345" s="67"/>
      <c r="O2345" s="20"/>
      <c r="S2345" s="72"/>
    </row>
    <row r="2346" spans="2:19" x14ac:dyDescent="0.2">
      <c r="B2346" s="1"/>
      <c r="H2346" s="20"/>
      <c r="I2346" s="20"/>
      <c r="J2346" s="20"/>
      <c r="N2346" s="67"/>
      <c r="O2346" s="20"/>
      <c r="S2346" s="72"/>
    </row>
    <row r="2347" spans="2:19" x14ac:dyDescent="0.2">
      <c r="B2347" s="1"/>
      <c r="H2347" s="20"/>
      <c r="I2347" s="20"/>
      <c r="J2347" s="20"/>
      <c r="N2347" s="67"/>
      <c r="O2347" s="20"/>
      <c r="S2347" s="72"/>
    </row>
    <row r="2348" spans="2:19" x14ac:dyDescent="0.2">
      <c r="B2348" s="1"/>
      <c r="H2348" s="20"/>
      <c r="I2348" s="20"/>
      <c r="J2348" s="20"/>
      <c r="N2348" s="67"/>
      <c r="O2348" s="20"/>
      <c r="S2348" s="72"/>
    </row>
    <row r="2349" spans="2:19" x14ac:dyDescent="0.2">
      <c r="B2349" s="1"/>
      <c r="H2349" s="20"/>
      <c r="I2349" s="20"/>
      <c r="J2349" s="20"/>
      <c r="N2349" s="67"/>
      <c r="O2349" s="20"/>
      <c r="S2349" s="72"/>
    </row>
    <row r="2350" spans="2:19" x14ac:dyDescent="0.2">
      <c r="B2350" s="1"/>
      <c r="H2350" s="20"/>
      <c r="I2350" s="20"/>
      <c r="J2350" s="20"/>
      <c r="N2350" s="67"/>
      <c r="O2350" s="20"/>
      <c r="S2350" s="72"/>
    </row>
    <row r="2351" spans="2:19" x14ac:dyDescent="0.2">
      <c r="B2351" s="1"/>
      <c r="H2351" s="20"/>
      <c r="I2351" s="20"/>
      <c r="J2351" s="20"/>
      <c r="N2351" s="67"/>
      <c r="O2351" s="20"/>
      <c r="S2351" s="72"/>
    </row>
    <row r="2352" spans="2:19" x14ac:dyDescent="0.2">
      <c r="B2352" s="1"/>
      <c r="H2352" s="20"/>
      <c r="I2352" s="20"/>
      <c r="J2352" s="20"/>
      <c r="N2352" s="67"/>
      <c r="O2352" s="20"/>
      <c r="S2352" s="72"/>
    </row>
    <row r="2353" spans="2:19" x14ac:dyDescent="0.2">
      <c r="B2353" s="1"/>
      <c r="H2353" s="20"/>
      <c r="I2353" s="20"/>
      <c r="J2353" s="20"/>
      <c r="N2353" s="67"/>
      <c r="O2353" s="20"/>
      <c r="S2353" s="72"/>
    </row>
    <row r="2354" spans="2:19" x14ac:dyDescent="0.2">
      <c r="B2354" s="1"/>
      <c r="H2354" s="20"/>
      <c r="I2354" s="20"/>
      <c r="J2354" s="20"/>
      <c r="N2354" s="67"/>
      <c r="O2354" s="20"/>
      <c r="S2354" s="72"/>
    </row>
    <row r="2355" spans="2:19" x14ac:dyDescent="0.2">
      <c r="B2355" s="1"/>
      <c r="H2355" s="20"/>
      <c r="I2355" s="20"/>
      <c r="J2355" s="20"/>
      <c r="N2355" s="67"/>
      <c r="O2355" s="20"/>
      <c r="S2355" s="72"/>
    </row>
    <row r="2356" spans="2:19" x14ac:dyDescent="0.2">
      <c r="B2356" s="1"/>
      <c r="H2356" s="20"/>
      <c r="I2356" s="20"/>
      <c r="J2356" s="20"/>
      <c r="N2356" s="67"/>
      <c r="O2356" s="20"/>
      <c r="S2356" s="72"/>
    </row>
    <row r="2357" spans="2:19" x14ac:dyDescent="0.2">
      <c r="B2357" s="1"/>
      <c r="H2357" s="20"/>
      <c r="I2357" s="20"/>
      <c r="J2357" s="20"/>
      <c r="N2357" s="67"/>
      <c r="O2357" s="20"/>
      <c r="S2357" s="72"/>
    </row>
    <row r="2358" spans="2:19" x14ac:dyDescent="0.2">
      <c r="B2358" s="1"/>
      <c r="H2358" s="20"/>
      <c r="I2358" s="20"/>
      <c r="J2358" s="20"/>
      <c r="N2358" s="67"/>
      <c r="O2358" s="20"/>
      <c r="S2358" s="72"/>
    </row>
    <row r="2359" spans="2:19" x14ac:dyDescent="0.2">
      <c r="B2359" s="1"/>
      <c r="H2359" s="20"/>
      <c r="I2359" s="20"/>
      <c r="J2359" s="20"/>
      <c r="N2359" s="67"/>
      <c r="O2359" s="20"/>
      <c r="S2359" s="72"/>
    </row>
    <row r="2360" spans="2:19" x14ac:dyDescent="0.2">
      <c r="B2360" s="1"/>
      <c r="H2360" s="20"/>
      <c r="I2360" s="20"/>
      <c r="J2360" s="20"/>
      <c r="N2360" s="67"/>
      <c r="O2360" s="20"/>
      <c r="S2360" s="72"/>
    </row>
    <row r="2361" spans="2:19" x14ac:dyDescent="0.2">
      <c r="B2361" s="1"/>
      <c r="H2361" s="20"/>
      <c r="I2361" s="20"/>
      <c r="J2361" s="20"/>
      <c r="N2361" s="67"/>
      <c r="O2361" s="20"/>
      <c r="S2361" s="72"/>
    </row>
    <row r="2362" spans="2:19" x14ac:dyDescent="0.2">
      <c r="B2362" s="1"/>
      <c r="H2362" s="20"/>
      <c r="I2362" s="20"/>
      <c r="J2362" s="20"/>
      <c r="N2362" s="67"/>
      <c r="O2362" s="20"/>
      <c r="S2362" s="72"/>
    </row>
    <row r="2363" spans="2:19" x14ac:dyDescent="0.2">
      <c r="B2363" s="1"/>
      <c r="H2363" s="20"/>
      <c r="I2363" s="20"/>
      <c r="J2363" s="20"/>
      <c r="N2363" s="67"/>
      <c r="O2363" s="20"/>
      <c r="S2363" s="72"/>
    </row>
    <row r="2364" spans="2:19" x14ac:dyDescent="0.2">
      <c r="B2364" s="1"/>
      <c r="H2364" s="20"/>
      <c r="I2364" s="20"/>
      <c r="J2364" s="20"/>
      <c r="N2364" s="67"/>
      <c r="O2364" s="20"/>
      <c r="S2364" s="72"/>
    </row>
    <row r="2365" spans="2:19" x14ac:dyDescent="0.2">
      <c r="B2365" s="1"/>
      <c r="H2365" s="20"/>
      <c r="I2365" s="20"/>
      <c r="J2365" s="20"/>
      <c r="N2365" s="67"/>
      <c r="O2365" s="20"/>
      <c r="S2365" s="72"/>
    </row>
    <row r="2366" spans="2:19" x14ac:dyDescent="0.2">
      <c r="B2366" s="1"/>
      <c r="H2366" s="20"/>
      <c r="I2366" s="20"/>
      <c r="J2366" s="20"/>
      <c r="N2366" s="67"/>
      <c r="O2366" s="20"/>
      <c r="S2366" s="72"/>
    </row>
    <row r="2367" spans="2:19" x14ac:dyDescent="0.2">
      <c r="B2367" s="1"/>
      <c r="H2367" s="20"/>
      <c r="I2367" s="20"/>
      <c r="J2367" s="20"/>
      <c r="N2367" s="67"/>
      <c r="O2367" s="20"/>
      <c r="S2367" s="72"/>
    </row>
    <row r="2368" spans="2:19" x14ac:dyDescent="0.2">
      <c r="B2368" s="1"/>
      <c r="H2368" s="20"/>
      <c r="I2368" s="20"/>
      <c r="J2368" s="20"/>
      <c r="N2368" s="67"/>
      <c r="O2368" s="20"/>
      <c r="S2368" s="72"/>
    </row>
    <row r="2369" spans="2:19" x14ac:dyDescent="0.2">
      <c r="B2369" s="1"/>
      <c r="H2369" s="20"/>
      <c r="I2369" s="20"/>
      <c r="J2369" s="20"/>
      <c r="N2369" s="67"/>
      <c r="O2369" s="20"/>
      <c r="S2369" s="72"/>
    </row>
    <row r="2370" spans="2:19" x14ac:dyDescent="0.2">
      <c r="B2370" s="1"/>
      <c r="H2370" s="20"/>
      <c r="I2370" s="20"/>
      <c r="J2370" s="20"/>
      <c r="N2370" s="67"/>
      <c r="O2370" s="20"/>
      <c r="S2370" s="72"/>
    </row>
    <row r="2371" spans="2:19" x14ac:dyDescent="0.2">
      <c r="B2371" s="1"/>
      <c r="H2371" s="20"/>
      <c r="I2371" s="20"/>
      <c r="J2371" s="20"/>
      <c r="N2371" s="67"/>
      <c r="O2371" s="20"/>
      <c r="S2371" s="72"/>
    </row>
    <row r="2372" spans="2:19" x14ac:dyDescent="0.2">
      <c r="B2372" s="1"/>
      <c r="H2372" s="20"/>
      <c r="I2372" s="20"/>
      <c r="J2372" s="20"/>
      <c r="N2372" s="67"/>
      <c r="O2372" s="20"/>
      <c r="S2372" s="72"/>
    </row>
    <row r="2373" spans="2:19" x14ac:dyDescent="0.2">
      <c r="B2373" s="1"/>
      <c r="H2373" s="20"/>
      <c r="I2373" s="20"/>
      <c r="J2373" s="20"/>
      <c r="N2373" s="67"/>
      <c r="O2373" s="20"/>
      <c r="S2373" s="72"/>
    </row>
    <row r="2374" spans="2:19" x14ac:dyDescent="0.2">
      <c r="B2374" s="1"/>
      <c r="H2374" s="20"/>
      <c r="I2374" s="20"/>
      <c r="J2374" s="20"/>
      <c r="N2374" s="67"/>
      <c r="O2374" s="20"/>
      <c r="S2374" s="72"/>
    </row>
    <row r="2375" spans="2:19" x14ac:dyDescent="0.2">
      <c r="B2375" s="1"/>
      <c r="H2375" s="20"/>
      <c r="I2375" s="20"/>
      <c r="J2375" s="20"/>
      <c r="N2375" s="67"/>
      <c r="O2375" s="20"/>
      <c r="S2375" s="72"/>
    </row>
    <row r="2376" spans="2:19" x14ac:dyDescent="0.2">
      <c r="B2376" s="1"/>
      <c r="H2376" s="20"/>
      <c r="I2376" s="20"/>
      <c r="J2376" s="20"/>
      <c r="N2376" s="67"/>
      <c r="O2376" s="20"/>
      <c r="S2376" s="72"/>
    </row>
    <row r="2377" spans="2:19" x14ac:dyDescent="0.2">
      <c r="B2377" s="1"/>
      <c r="H2377" s="20"/>
      <c r="I2377" s="20"/>
      <c r="J2377" s="20"/>
      <c r="N2377" s="67"/>
      <c r="O2377" s="20"/>
      <c r="S2377" s="72"/>
    </row>
    <row r="2378" spans="2:19" x14ac:dyDescent="0.2">
      <c r="B2378" s="1"/>
      <c r="H2378" s="20"/>
      <c r="I2378" s="20"/>
      <c r="J2378" s="20"/>
      <c r="N2378" s="67"/>
      <c r="O2378" s="20"/>
      <c r="S2378" s="72"/>
    </row>
    <row r="2379" spans="2:19" x14ac:dyDescent="0.2">
      <c r="B2379" s="1"/>
      <c r="H2379" s="20"/>
      <c r="I2379" s="20"/>
      <c r="J2379" s="20"/>
      <c r="N2379" s="67"/>
      <c r="O2379" s="20"/>
      <c r="S2379" s="72"/>
    </row>
    <row r="2380" spans="2:19" x14ac:dyDescent="0.2">
      <c r="B2380" s="1"/>
      <c r="H2380" s="20"/>
      <c r="I2380" s="20"/>
      <c r="J2380" s="20"/>
      <c r="N2380" s="67"/>
      <c r="O2380" s="20"/>
      <c r="S2380" s="72"/>
    </row>
    <row r="2381" spans="2:19" x14ac:dyDescent="0.2">
      <c r="B2381" s="1"/>
      <c r="H2381" s="20"/>
      <c r="I2381" s="20"/>
      <c r="J2381" s="20"/>
      <c r="N2381" s="67"/>
      <c r="O2381" s="20"/>
      <c r="S2381" s="72"/>
    </row>
    <row r="2382" spans="2:19" x14ac:dyDescent="0.2">
      <c r="B2382" s="1"/>
      <c r="H2382" s="20"/>
      <c r="I2382" s="20"/>
      <c r="J2382" s="20"/>
      <c r="N2382" s="67"/>
      <c r="O2382" s="20"/>
      <c r="S2382" s="72"/>
    </row>
    <row r="2383" spans="2:19" x14ac:dyDescent="0.2">
      <c r="B2383" s="1"/>
      <c r="H2383" s="20"/>
      <c r="I2383" s="20"/>
      <c r="J2383" s="20"/>
      <c r="N2383" s="67"/>
      <c r="O2383" s="20"/>
      <c r="S2383" s="72"/>
    </row>
    <row r="2384" spans="2:19" x14ac:dyDescent="0.2">
      <c r="B2384" s="1"/>
      <c r="H2384" s="20"/>
      <c r="I2384" s="20"/>
      <c r="J2384" s="20"/>
      <c r="N2384" s="67"/>
      <c r="O2384" s="20"/>
      <c r="S2384" s="72"/>
    </row>
    <row r="2385" spans="2:19" x14ac:dyDescent="0.2">
      <c r="B2385" s="1"/>
      <c r="H2385" s="20"/>
      <c r="I2385" s="20"/>
      <c r="J2385" s="20"/>
      <c r="N2385" s="67"/>
      <c r="O2385" s="20"/>
      <c r="S2385" s="72"/>
    </row>
    <row r="2386" spans="2:19" x14ac:dyDescent="0.2">
      <c r="B2386" s="1"/>
      <c r="H2386" s="20"/>
      <c r="I2386" s="20"/>
      <c r="J2386" s="20"/>
      <c r="N2386" s="67"/>
      <c r="O2386" s="20"/>
      <c r="S2386" s="72"/>
    </row>
    <row r="2387" spans="2:19" x14ac:dyDescent="0.2">
      <c r="B2387" s="1"/>
      <c r="H2387" s="20"/>
      <c r="I2387" s="20"/>
      <c r="J2387" s="20"/>
      <c r="N2387" s="67"/>
      <c r="O2387" s="20"/>
      <c r="S2387" s="72"/>
    </row>
    <row r="2388" spans="2:19" x14ac:dyDescent="0.2">
      <c r="B2388" s="1"/>
      <c r="H2388" s="20"/>
      <c r="I2388" s="20"/>
      <c r="J2388" s="20"/>
      <c r="N2388" s="67"/>
      <c r="O2388" s="20"/>
      <c r="S2388" s="72"/>
    </row>
    <row r="2389" spans="2:19" x14ac:dyDescent="0.2">
      <c r="B2389" s="1"/>
      <c r="H2389" s="20"/>
      <c r="I2389" s="20"/>
      <c r="J2389" s="20"/>
      <c r="N2389" s="67"/>
      <c r="O2389" s="20"/>
      <c r="S2389" s="72"/>
    </row>
    <row r="2390" spans="2:19" x14ac:dyDescent="0.2">
      <c r="B2390" s="1"/>
      <c r="H2390" s="20"/>
      <c r="I2390" s="20"/>
      <c r="J2390" s="20"/>
      <c r="N2390" s="67"/>
      <c r="O2390" s="20"/>
      <c r="S2390" s="72"/>
    </row>
    <row r="2391" spans="2:19" x14ac:dyDescent="0.2">
      <c r="B2391" s="1"/>
      <c r="H2391" s="20"/>
      <c r="I2391" s="20"/>
      <c r="J2391" s="20"/>
      <c r="N2391" s="67"/>
      <c r="O2391" s="20"/>
      <c r="S2391" s="72"/>
    </row>
    <row r="2392" spans="2:19" x14ac:dyDescent="0.2">
      <c r="B2392" s="1"/>
      <c r="H2392" s="20"/>
      <c r="I2392" s="20"/>
      <c r="J2392" s="20"/>
      <c r="N2392" s="67"/>
      <c r="O2392" s="20"/>
      <c r="S2392" s="72"/>
    </row>
    <row r="2393" spans="2:19" x14ac:dyDescent="0.2">
      <c r="B2393" s="1"/>
      <c r="H2393" s="20"/>
      <c r="I2393" s="20"/>
      <c r="J2393" s="20"/>
      <c r="N2393" s="67"/>
      <c r="O2393" s="20"/>
      <c r="S2393" s="72"/>
    </row>
    <row r="2394" spans="2:19" x14ac:dyDescent="0.2">
      <c r="B2394" s="1"/>
      <c r="H2394" s="20"/>
      <c r="I2394" s="20"/>
      <c r="J2394" s="20"/>
      <c r="N2394" s="67"/>
      <c r="O2394" s="20"/>
      <c r="S2394" s="72"/>
    </row>
    <row r="2395" spans="2:19" x14ac:dyDescent="0.2">
      <c r="B2395" s="1"/>
      <c r="H2395" s="20"/>
      <c r="I2395" s="20"/>
      <c r="J2395" s="20"/>
      <c r="N2395" s="67"/>
      <c r="O2395" s="20"/>
      <c r="S2395" s="72"/>
    </row>
    <row r="2396" spans="2:19" x14ac:dyDescent="0.2">
      <c r="B2396" s="1"/>
      <c r="H2396" s="20"/>
      <c r="I2396" s="20"/>
      <c r="J2396" s="20"/>
      <c r="N2396" s="67"/>
      <c r="O2396" s="20"/>
      <c r="S2396" s="72"/>
    </row>
    <row r="2397" spans="2:19" x14ac:dyDescent="0.2">
      <c r="B2397" s="1"/>
      <c r="H2397" s="20"/>
      <c r="I2397" s="20"/>
      <c r="J2397" s="20"/>
      <c r="N2397" s="67"/>
      <c r="O2397" s="20"/>
      <c r="S2397" s="72"/>
    </row>
    <row r="2398" spans="2:19" x14ac:dyDescent="0.2">
      <c r="B2398" s="1"/>
      <c r="H2398" s="20"/>
      <c r="I2398" s="20"/>
      <c r="J2398" s="20"/>
      <c r="N2398" s="67"/>
      <c r="O2398" s="20"/>
      <c r="S2398" s="72"/>
    </row>
    <row r="2399" spans="2:19" x14ac:dyDescent="0.2">
      <c r="B2399" s="1"/>
      <c r="H2399" s="20"/>
      <c r="I2399" s="20"/>
      <c r="J2399" s="20"/>
      <c r="N2399" s="67"/>
      <c r="O2399" s="20"/>
      <c r="S2399" s="72"/>
    </row>
    <row r="2400" spans="2:19" x14ac:dyDescent="0.2">
      <c r="B2400" s="1"/>
      <c r="H2400" s="20"/>
      <c r="I2400" s="20"/>
      <c r="J2400" s="20"/>
      <c r="N2400" s="67"/>
      <c r="O2400" s="20"/>
      <c r="S2400" s="72"/>
    </row>
    <row r="2401" spans="2:19" x14ac:dyDescent="0.2">
      <c r="B2401" s="1"/>
      <c r="H2401" s="20"/>
      <c r="I2401" s="20"/>
      <c r="J2401" s="20"/>
      <c r="N2401" s="67"/>
      <c r="O2401" s="20"/>
      <c r="S2401" s="72"/>
    </row>
    <row r="2402" spans="2:19" x14ac:dyDescent="0.2">
      <c r="B2402" s="1"/>
      <c r="H2402" s="20"/>
      <c r="I2402" s="20"/>
      <c r="J2402" s="20"/>
      <c r="N2402" s="67"/>
      <c r="O2402" s="20"/>
      <c r="S2402" s="72"/>
    </row>
    <row r="2403" spans="2:19" x14ac:dyDescent="0.2">
      <c r="B2403" s="1"/>
      <c r="H2403" s="20"/>
      <c r="I2403" s="20"/>
      <c r="J2403" s="20"/>
      <c r="N2403" s="67"/>
      <c r="O2403" s="20"/>
      <c r="S2403" s="72"/>
    </row>
    <row r="2404" spans="2:19" x14ac:dyDescent="0.2">
      <c r="B2404" s="1"/>
      <c r="H2404" s="20"/>
      <c r="I2404" s="20"/>
      <c r="J2404" s="20"/>
      <c r="N2404" s="67"/>
      <c r="O2404" s="20"/>
      <c r="S2404" s="72"/>
    </row>
    <row r="2405" spans="2:19" x14ac:dyDescent="0.2">
      <c r="B2405" s="1"/>
      <c r="H2405" s="20"/>
      <c r="I2405" s="20"/>
      <c r="J2405" s="20"/>
      <c r="N2405" s="67"/>
      <c r="O2405" s="20"/>
      <c r="S2405" s="72"/>
    </row>
    <row r="2406" spans="2:19" x14ac:dyDescent="0.2">
      <c r="B2406" s="1"/>
      <c r="H2406" s="20"/>
      <c r="I2406" s="20"/>
      <c r="J2406" s="20"/>
      <c r="N2406" s="67"/>
      <c r="O2406" s="20"/>
      <c r="S2406" s="72"/>
    </row>
    <row r="2407" spans="2:19" x14ac:dyDescent="0.2">
      <c r="B2407" s="1"/>
      <c r="H2407" s="20"/>
      <c r="I2407" s="20"/>
      <c r="J2407" s="20"/>
      <c r="N2407" s="67"/>
      <c r="O2407" s="20"/>
      <c r="S2407" s="72"/>
    </row>
    <row r="2408" spans="2:19" x14ac:dyDescent="0.2">
      <c r="B2408" s="1"/>
      <c r="H2408" s="20"/>
      <c r="I2408" s="20"/>
      <c r="J2408" s="20"/>
      <c r="N2408" s="67"/>
      <c r="O2408" s="20"/>
      <c r="S2408" s="72"/>
    </row>
    <row r="2409" spans="2:19" x14ac:dyDescent="0.2">
      <c r="B2409" s="1"/>
      <c r="H2409" s="20"/>
      <c r="I2409" s="20"/>
      <c r="J2409" s="20"/>
      <c r="N2409" s="67"/>
      <c r="O2409" s="20"/>
      <c r="S2409" s="72"/>
    </row>
    <row r="2410" spans="2:19" x14ac:dyDescent="0.2">
      <c r="B2410" s="1"/>
      <c r="H2410" s="20"/>
      <c r="I2410" s="20"/>
      <c r="J2410" s="20"/>
      <c r="N2410" s="67"/>
      <c r="O2410" s="20"/>
      <c r="S2410" s="72"/>
    </row>
    <row r="2411" spans="2:19" x14ac:dyDescent="0.2">
      <c r="B2411" s="1"/>
      <c r="H2411" s="20"/>
      <c r="I2411" s="20"/>
      <c r="J2411" s="20"/>
      <c r="N2411" s="67"/>
      <c r="O2411" s="20"/>
      <c r="S2411" s="72"/>
    </row>
    <row r="2412" spans="2:19" x14ac:dyDescent="0.2">
      <c r="B2412" s="1"/>
      <c r="H2412" s="20"/>
      <c r="I2412" s="20"/>
      <c r="J2412" s="20"/>
      <c r="N2412" s="67"/>
      <c r="O2412" s="20"/>
      <c r="S2412" s="72"/>
    </row>
    <row r="2413" spans="2:19" x14ac:dyDescent="0.2">
      <c r="B2413" s="1"/>
      <c r="H2413" s="20"/>
      <c r="I2413" s="20"/>
      <c r="J2413" s="20"/>
      <c r="N2413" s="67"/>
      <c r="O2413" s="20"/>
      <c r="S2413" s="72"/>
    </row>
    <row r="2414" spans="2:19" x14ac:dyDescent="0.2">
      <c r="B2414" s="1"/>
      <c r="H2414" s="20"/>
      <c r="I2414" s="20"/>
      <c r="J2414" s="20"/>
      <c r="N2414" s="67"/>
      <c r="O2414" s="20"/>
      <c r="S2414" s="72"/>
    </row>
    <row r="2415" spans="2:19" x14ac:dyDescent="0.2">
      <c r="B2415" s="1"/>
      <c r="H2415" s="20"/>
      <c r="I2415" s="20"/>
      <c r="J2415" s="20"/>
      <c r="N2415" s="67"/>
      <c r="O2415" s="20"/>
      <c r="S2415" s="72"/>
    </row>
    <row r="2416" spans="2:19" x14ac:dyDescent="0.2">
      <c r="B2416" s="1"/>
      <c r="H2416" s="20"/>
      <c r="I2416" s="20"/>
      <c r="J2416" s="20"/>
      <c r="N2416" s="67"/>
      <c r="O2416" s="20"/>
      <c r="S2416" s="72"/>
    </row>
    <row r="2417" spans="2:19" x14ac:dyDescent="0.2">
      <c r="B2417" s="1"/>
      <c r="H2417" s="20"/>
      <c r="I2417" s="20"/>
      <c r="J2417" s="20"/>
      <c r="N2417" s="67"/>
      <c r="O2417" s="20"/>
      <c r="S2417" s="72"/>
    </row>
    <row r="2418" spans="2:19" x14ac:dyDescent="0.2">
      <c r="B2418" s="1"/>
      <c r="H2418" s="20"/>
      <c r="I2418" s="20"/>
      <c r="J2418" s="20"/>
      <c r="N2418" s="67"/>
      <c r="O2418" s="20"/>
      <c r="S2418" s="72"/>
    </row>
    <row r="2419" spans="2:19" x14ac:dyDescent="0.2">
      <c r="B2419" s="1"/>
      <c r="H2419" s="20"/>
      <c r="I2419" s="20"/>
      <c r="J2419" s="20"/>
      <c r="N2419" s="67"/>
      <c r="O2419" s="20"/>
      <c r="S2419" s="72"/>
    </row>
    <row r="2420" spans="2:19" x14ac:dyDescent="0.2">
      <c r="B2420" s="1"/>
      <c r="H2420" s="20"/>
      <c r="I2420" s="20"/>
      <c r="J2420" s="20"/>
      <c r="N2420" s="67"/>
      <c r="O2420" s="20"/>
      <c r="S2420" s="72"/>
    </row>
    <row r="2421" spans="2:19" x14ac:dyDescent="0.2">
      <c r="B2421" s="1"/>
      <c r="H2421" s="20"/>
      <c r="I2421" s="20"/>
      <c r="J2421" s="20"/>
      <c r="N2421" s="67"/>
      <c r="O2421" s="20"/>
      <c r="S2421" s="72"/>
    </row>
    <row r="2422" spans="2:19" x14ac:dyDescent="0.2">
      <c r="B2422" s="1"/>
      <c r="H2422" s="20"/>
      <c r="I2422" s="20"/>
      <c r="J2422" s="20"/>
      <c r="N2422" s="67"/>
      <c r="O2422" s="20"/>
      <c r="S2422" s="72"/>
    </row>
    <row r="2423" spans="2:19" x14ac:dyDescent="0.2">
      <c r="B2423" s="1"/>
      <c r="H2423" s="20"/>
      <c r="I2423" s="20"/>
      <c r="J2423" s="20"/>
      <c r="N2423" s="67"/>
      <c r="O2423" s="20"/>
      <c r="S2423" s="72"/>
    </row>
    <row r="2424" spans="2:19" x14ac:dyDescent="0.2">
      <c r="B2424" s="1"/>
      <c r="H2424" s="20"/>
      <c r="I2424" s="20"/>
      <c r="J2424" s="20"/>
      <c r="N2424" s="67"/>
      <c r="O2424" s="20"/>
      <c r="S2424" s="72"/>
    </row>
    <row r="2425" spans="2:19" x14ac:dyDescent="0.2">
      <c r="B2425" s="1"/>
      <c r="H2425" s="20"/>
      <c r="I2425" s="20"/>
      <c r="J2425" s="20"/>
      <c r="N2425" s="67"/>
      <c r="O2425" s="20"/>
      <c r="S2425" s="72"/>
    </row>
    <row r="2426" spans="2:19" x14ac:dyDescent="0.2">
      <c r="B2426" s="1"/>
      <c r="H2426" s="20"/>
      <c r="I2426" s="20"/>
      <c r="J2426" s="20"/>
      <c r="N2426" s="67"/>
      <c r="O2426" s="20"/>
      <c r="S2426" s="72"/>
    </row>
    <row r="2427" spans="2:19" x14ac:dyDescent="0.2">
      <c r="B2427" s="1"/>
      <c r="H2427" s="20"/>
      <c r="I2427" s="20"/>
      <c r="J2427" s="20"/>
      <c r="N2427" s="67"/>
      <c r="O2427" s="20"/>
      <c r="S2427" s="72"/>
    </row>
    <row r="2428" spans="2:19" x14ac:dyDescent="0.2">
      <c r="B2428" s="1"/>
      <c r="H2428" s="20"/>
      <c r="I2428" s="20"/>
      <c r="J2428" s="20"/>
      <c r="N2428" s="67"/>
      <c r="O2428" s="20"/>
      <c r="S2428" s="72"/>
    </row>
    <row r="2429" spans="2:19" x14ac:dyDescent="0.2">
      <c r="B2429" s="1"/>
      <c r="H2429" s="20"/>
      <c r="I2429" s="20"/>
      <c r="J2429" s="20"/>
      <c r="N2429" s="67"/>
      <c r="O2429" s="20"/>
      <c r="S2429" s="72"/>
    </row>
    <row r="2430" spans="2:19" x14ac:dyDescent="0.2">
      <c r="B2430" s="1"/>
      <c r="H2430" s="20"/>
      <c r="I2430" s="20"/>
      <c r="J2430" s="20"/>
      <c r="N2430" s="67"/>
      <c r="O2430" s="20"/>
      <c r="S2430" s="72"/>
    </row>
    <row r="2431" spans="2:19" x14ac:dyDescent="0.2">
      <c r="B2431" s="1"/>
      <c r="H2431" s="20"/>
      <c r="I2431" s="20"/>
      <c r="J2431" s="20"/>
      <c r="N2431" s="67"/>
      <c r="O2431" s="20"/>
      <c r="S2431" s="72"/>
    </row>
    <row r="2432" spans="2:19" x14ac:dyDescent="0.2">
      <c r="B2432" s="1"/>
      <c r="H2432" s="20"/>
      <c r="I2432" s="20"/>
      <c r="J2432" s="20"/>
      <c r="N2432" s="67"/>
      <c r="O2432" s="20"/>
      <c r="S2432" s="72"/>
    </row>
    <row r="2433" spans="2:19" x14ac:dyDescent="0.2">
      <c r="B2433" s="1"/>
      <c r="H2433" s="20"/>
      <c r="I2433" s="20"/>
      <c r="J2433" s="20"/>
      <c r="N2433" s="67"/>
      <c r="O2433" s="20"/>
      <c r="S2433" s="72"/>
    </row>
    <row r="2434" spans="2:19" x14ac:dyDescent="0.2">
      <c r="B2434" s="1"/>
      <c r="H2434" s="20"/>
      <c r="I2434" s="20"/>
      <c r="J2434" s="20"/>
      <c r="N2434" s="67"/>
      <c r="O2434" s="20"/>
      <c r="S2434" s="72"/>
    </row>
    <row r="2435" spans="2:19" x14ac:dyDescent="0.2">
      <c r="B2435" s="1"/>
      <c r="H2435" s="20"/>
      <c r="I2435" s="20"/>
      <c r="J2435" s="20"/>
      <c r="N2435" s="67"/>
      <c r="O2435" s="20"/>
      <c r="S2435" s="72"/>
    </row>
    <row r="2436" spans="2:19" x14ac:dyDescent="0.2">
      <c r="B2436" s="1"/>
      <c r="H2436" s="20"/>
      <c r="I2436" s="20"/>
      <c r="J2436" s="20"/>
      <c r="N2436" s="67"/>
      <c r="O2436" s="20"/>
      <c r="S2436" s="72"/>
    </row>
    <row r="2437" spans="2:19" x14ac:dyDescent="0.2">
      <c r="B2437" s="1"/>
      <c r="H2437" s="20"/>
      <c r="I2437" s="20"/>
      <c r="J2437" s="20"/>
      <c r="N2437" s="67"/>
      <c r="O2437" s="20"/>
      <c r="S2437" s="72"/>
    </row>
    <row r="2438" spans="2:19" x14ac:dyDescent="0.2">
      <c r="B2438" s="1"/>
      <c r="H2438" s="20"/>
      <c r="I2438" s="20"/>
      <c r="J2438" s="20"/>
      <c r="N2438" s="67"/>
      <c r="O2438" s="20"/>
      <c r="S2438" s="72"/>
    </row>
    <row r="2439" spans="2:19" x14ac:dyDescent="0.2">
      <c r="B2439" s="1"/>
      <c r="H2439" s="20"/>
      <c r="I2439" s="20"/>
      <c r="J2439" s="20"/>
      <c r="N2439" s="67"/>
      <c r="O2439" s="20"/>
      <c r="S2439" s="72"/>
    </row>
    <row r="2440" spans="2:19" x14ac:dyDescent="0.2">
      <c r="B2440" s="1"/>
      <c r="H2440" s="20"/>
      <c r="I2440" s="20"/>
      <c r="J2440" s="20"/>
      <c r="N2440" s="67"/>
      <c r="O2440" s="20"/>
      <c r="S2440" s="72"/>
    </row>
    <row r="2441" spans="2:19" x14ac:dyDescent="0.2">
      <c r="B2441" s="1"/>
      <c r="H2441" s="20"/>
      <c r="I2441" s="20"/>
      <c r="J2441" s="20"/>
      <c r="N2441" s="67"/>
      <c r="O2441" s="20"/>
      <c r="S2441" s="72"/>
    </row>
    <row r="2442" spans="2:19" x14ac:dyDescent="0.2">
      <c r="B2442" s="1"/>
      <c r="H2442" s="20"/>
      <c r="I2442" s="20"/>
      <c r="J2442" s="20"/>
      <c r="N2442" s="67"/>
      <c r="O2442" s="20"/>
      <c r="S2442" s="72"/>
    </row>
    <row r="2443" spans="2:19" x14ac:dyDescent="0.2">
      <c r="B2443" s="1"/>
      <c r="H2443" s="20"/>
      <c r="I2443" s="20"/>
      <c r="J2443" s="20"/>
      <c r="N2443" s="67"/>
      <c r="O2443" s="20"/>
      <c r="S2443" s="72"/>
    </row>
    <row r="2444" spans="2:19" x14ac:dyDescent="0.2">
      <c r="B2444" s="1"/>
      <c r="H2444" s="20"/>
      <c r="I2444" s="20"/>
      <c r="J2444" s="20"/>
      <c r="N2444" s="67"/>
      <c r="O2444" s="20"/>
      <c r="S2444" s="72"/>
    </row>
    <row r="2445" spans="2:19" x14ac:dyDescent="0.2">
      <c r="B2445" s="1"/>
      <c r="H2445" s="20"/>
      <c r="I2445" s="20"/>
      <c r="J2445" s="20"/>
      <c r="N2445" s="67"/>
      <c r="O2445" s="20"/>
      <c r="S2445" s="72"/>
    </row>
    <row r="2446" spans="2:19" x14ac:dyDescent="0.2">
      <c r="B2446" s="1"/>
      <c r="H2446" s="20"/>
      <c r="I2446" s="20"/>
      <c r="J2446" s="20"/>
      <c r="N2446" s="67"/>
      <c r="O2446" s="20"/>
      <c r="S2446" s="72"/>
    </row>
    <row r="2447" spans="2:19" x14ac:dyDescent="0.2">
      <c r="B2447" s="1"/>
      <c r="H2447" s="20"/>
      <c r="I2447" s="20"/>
      <c r="J2447" s="20"/>
      <c r="N2447" s="67"/>
      <c r="O2447" s="20"/>
      <c r="S2447" s="72"/>
    </row>
    <row r="2448" spans="2:19" x14ac:dyDescent="0.2">
      <c r="B2448" s="1"/>
      <c r="H2448" s="20"/>
      <c r="I2448" s="20"/>
      <c r="J2448" s="20"/>
      <c r="N2448" s="67"/>
      <c r="O2448" s="20"/>
      <c r="S2448" s="72"/>
    </row>
    <row r="2449" spans="2:19" x14ac:dyDescent="0.2">
      <c r="B2449" s="1"/>
      <c r="H2449" s="20"/>
      <c r="I2449" s="20"/>
      <c r="J2449" s="20"/>
      <c r="N2449" s="67"/>
      <c r="O2449" s="20"/>
      <c r="S2449" s="72"/>
    </row>
    <row r="2450" spans="2:19" x14ac:dyDescent="0.2">
      <c r="B2450" s="1"/>
      <c r="H2450" s="20"/>
      <c r="I2450" s="20"/>
      <c r="J2450" s="20"/>
      <c r="N2450" s="67"/>
      <c r="O2450" s="20"/>
      <c r="S2450" s="72"/>
    </row>
    <row r="2451" spans="2:19" x14ac:dyDescent="0.2">
      <c r="B2451" s="1"/>
      <c r="H2451" s="20"/>
      <c r="I2451" s="20"/>
      <c r="J2451" s="20"/>
      <c r="N2451" s="67"/>
      <c r="O2451" s="20"/>
      <c r="S2451" s="72"/>
    </row>
    <row r="2452" spans="2:19" x14ac:dyDescent="0.2">
      <c r="B2452" s="1"/>
      <c r="H2452" s="20"/>
      <c r="I2452" s="20"/>
      <c r="J2452" s="20"/>
      <c r="N2452" s="67"/>
      <c r="O2452" s="20"/>
      <c r="S2452" s="72"/>
    </row>
    <row r="2453" spans="2:19" x14ac:dyDescent="0.2">
      <c r="B2453" s="1"/>
      <c r="H2453" s="20"/>
      <c r="I2453" s="20"/>
      <c r="J2453" s="20"/>
      <c r="N2453" s="67"/>
      <c r="O2453" s="20"/>
      <c r="S2453" s="72"/>
    </row>
    <row r="2454" spans="2:19" x14ac:dyDescent="0.2">
      <c r="B2454" s="1"/>
      <c r="H2454" s="20"/>
      <c r="I2454" s="20"/>
      <c r="J2454" s="20"/>
      <c r="N2454" s="67"/>
      <c r="O2454" s="20"/>
      <c r="S2454" s="72"/>
    </row>
    <row r="2455" spans="2:19" x14ac:dyDescent="0.2">
      <c r="B2455" s="1"/>
      <c r="H2455" s="20"/>
      <c r="I2455" s="20"/>
      <c r="J2455" s="20"/>
      <c r="N2455" s="67"/>
      <c r="O2455" s="20"/>
      <c r="S2455" s="72"/>
    </row>
    <row r="2456" spans="2:19" x14ac:dyDescent="0.2">
      <c r="B2456" s="1"/>
      <c r="H2456" s="20"/>
      <c r="I2456" s="20"/>
      <c r="J2456" s="20"/>
      <c r="N2456" s="67"/>
      <c r="O2456" s="20"/>
      <c r="S2456" s="72"/>
    </row>
    <row r="2457" spans="2:19" x14ac:dyDescent="0.2">
      <c r="B2457" s="1"/>
      <c r="H2457" s="20"/>
      <c r="I2457" s="20"/>
      <c r="J2457" s="20"/>
      <c r="N2457" s="67"/>
      <c r="O2457" s="20"/>
      <c r="S2457" s="72"/>
    </row>
    <row r="2458" spans="2:19" x14ac:dyDescent="0.2">
      <c r="B2458" s="1"/>
      <c r="H2458" s="20"/>
      <c r="I2458" s="20"/>
      <c r="J2458" s="20"/>
      <c r="N2458" s="67"/>
      <c r="O2458" s="20"/>
      <c r="S2458" s="72"/>
    </row>
    <row r="2459" spans="2:19" x14ac:dyDescent="0.2">
      <c r="B2459" s="1"/>
      <c r="H2459" s="20"/>
      <c r="I2459" s="20"/>
      <c r="J2459" s="20"/>
      <c r="N2459" s="67"/>
      <c r="O2459" s="20"/>
      <c r="S2459" s="72"/>
    </row>
    <row r="2460" spans="2:19" x14ac:dyDescent="0.2">
      <c r="B2460" s="1"/>
      <c r="H2460" s="20"/>
      <c r="I2460" s="20"/>
      <c r="J2460" s="20"/>
      <c r="N2460" s="67"/>
      <c r="O2460" s="20"/>
      <c r="S2460" s="72"/>
    </row>
    <row r="2461" spans="2:19" x14ac:dyDescent="0.2">
      <c r="B2461" s="1"/>
      <c r="H2461" s="20"/>
      <c r="I2461" s="20"/>
      <c r="J2461" s="20"/>
      <c r="N2461" s="67"/>
      <c r="O2461" s="20"/>
      <c r="S2461" s="72"/>
    </row>
    <row r="2462" spans="2:19" x14ac:dyDescent="0.2">
      <c r="B2462" s="1"/>
      <c r="H2462" s="20"/>
      <c r="I2462" s="20"/>
      <c r="J2462" s="20"/>
      <c r="N2462" s="67"/>
      <c r="O2462" s="20"/>
      <c r="S2462" s="72"/>
    </row>
    <row r="2463" spans="2:19" x14ac:dyDescent="0.2">
      <c r="B2463" s="1"/>
      <c r="H2463" s="20"/>
      <c r="I2463" s="20"/>
      <c r="J2463" s="20"/>
      <c r="N2463" s="67"/>
      <c r="O2463" s="20"/>
      <c r="S2463" s="72"/>
    </row>
    <row r="2464" spans="2:19" x14ac:dyDescent="0.2">
      <c r="B2464" s="1"/>
      <c r="H2464" s="20"/>
      <c r="I2464" s="20"/>
      <c r="J2464" s="20"/>
      <c r="N2464" s="67"/>
      <c r="O2464" s="20"/>
      <c r="S2464" s="72"/>
    </row>
    <row r="2465" spans="2:19" x14ac:dyDescent="0.2">
      <c r="B2465" s="1"/>
      <c r="H2465" s="20"/>
      <c r="I2465" s="20"/>
      <c r="J2465" s="20"/>
      <c r="N2465" s="67"/>
      <c r="O2465" s="20"/>
      <c r="S2465" s="72"/>
    </row>
    <row r="2466" spans="2:19" x14ac:dyDescent="0.2">
      <c r="B2466" s="1"/>
      <c r="H2466" s="20"/>
      <c r="I2466" s="20"/>
      <c r="J2466" s="20"/>
      <c r="N2466" s="67"/>
      <c r="O2466" s="20"/>
      <c r="S2466" s="72"/>
    </row>
    <row r="2467" spans="2:19" x14ac:dyDescent="0.2">
      <c r="B2467" s="1"/>
      <c r="H2467" s="20"/>
      <c r="I2467" s="20"/>
      <c r="J2467" s="20"/>
      <c r="N2467" s="67"/>
      <c r="O2467" s="20"/>
      <c r="S2467" s="72"/>
    </row>
    <row r="2468" spans="2:19" x14ac:dyDescent="0.2">
      <c r="B2468" s="1"/>
      <c r="H2468" s="20"/>
      <c r="I2468" s="20"/>
      <c r="J2468" s="20"/>
      <c r="N2468" s="67"/>
      <c r="O2468" s="20"/>
      <c r="S2468" s="72"/>
    </row>
    <row r="2469" spans="2:19" x14ac:dyDescent="0.2">
      <c r="B2469" s="1"/>
      <c r="H2469" s="20"/>
      <c r="I2469" s="20"/>
      <c r="J2469" s="20"/>
      <c r="N2469" s="67"/>
      <c r="O2469" s="20"/>
      <c r="S2469" s="72"/>
    </row>
    <row r="2470" spans="2:19" x14ac:dyDescent="0.2">
      <c r="B2470" s="1"/>
      <c r="H2470" s="20"/>
      <c r="I2470" s="20"/>
      <c r="J2470" s="20"/>
      <c r="N2470" s="67"/>
      <c r="O2470" s="20"/>
      <c r="S2470" s="72"/>
    </row>
    <row r="2471" spans="2:19" x14ac:dyDescent="0.2">
      <c r="B2471" s="1"/>
      <c r="H2471" s="20"/>
      <c r="I2471" s="20"/>
      <c r="J2471" s="20"/>
      <c r="N2471" s="67"/>
      <c r="O2471" s="20"/>
      <c r="S2471" s="72"/>
    </row>
    <row r="2472" spans="2:19" x14ac:dyDescent="0.2">
      <c r="B2472" s="1"/>
      <c r="H2472" s="20"/>
      <c r="I2472" s="20"/>
      <c r="J2472" s="20"/>
      <c r="N2472" s="67"/>
      <c r="O2472" s="20"/>
      <c r="S2472" s="72"/>
    </row>
    <row r="2473" spans="2:19" x14ac:dyDescent="0.2">
      <c r="B2473" s="1"/>
      <c r="H2473" s="20"/>
      <c r="I2473" s="20"/>
      <c r="J2473" s="20"/>
      <c r="N2473" s="67"/>
      <c r="O2473" s="20"/>
      <c r="S2473" s="72"/>
    </row>
    <row r="2474" spans="2:19" x14ac:dyDescent="0.2">
      <c r="B2474" s="1"/>
      <c r="H2474" s="20"/>
      <c r="I2474" s="20"/>
      <c r="J2474" s="20"/>
      <c r="N2474" s="67"/>
      <c r="O2474" s="20"/>
      <c r="S2474" s="72"/>
    </row>
    <row r="2475" spans="2:19" x14ac:dyDescent="0.2">
      <c r="B2475" s="1"/>
      <c r="H2475" s="20"/>
      <c r="I2475" s="20"/>
      <c r="J2475" s="20"/>
      <c r="N2475" s="67"/>
      <c r="O2475" s="20"/>
      <c r="S2475" s="72"/>
    </row>
    <row r="2476" spans="2:19" x14ac:dyDescent="0.2">
      <c r="B2476" s="1"/>
      <c r="H2476" s="20"/>
      <c r="I2476" s="20"/>
      <c r="J2476" s="20"/>
      <c r="N2476" s="67"/>
      <c r="O2476" s="20"/>
      <c r="S2476" s="72"/>
    </row>
    <row r="2477" spans="2:19" x14ac:dyDescent="0.2">
      <c r="B2477" s="1"/>
      <c r="H2477" s="20"/>
      <c r="I2477" s="20"/>
      <c r="J2477" s="20"/>
      <c r="N2477" s="67"/>
      <c r="O2477" s="20"/>
      <c r="S2477" s="72"/>
    </row>
    <row r="2478" spans="2:19" x14ac:dyDescent="0.2">
      <c r="B2478" s="1"/>
      <c r="H2478" s="20"/>
      <c r="I2478" s="20"/>
      <c r="J2478" s="20"/>
      <c r="N2478" s="67"/>
      <c r="O2478" s="20"/>
      <c r="S2478" s="72"/>
    </row>
    <row r="2479" spans="2:19" x14ac:dyDescent="0.2">
      <c r="B2479" s="1"/>
      <c r="H2479" s="20"/>
      <c r="I2479" s="20"/>
      <c r="J2479" s="20"/>
      <c r="N2479" s="67"/>
      <c r="O2479" s="20"/>
      <c r="S2479" s="72"/>
    </row>
    <row r="2480" spans="2:19" x14ac:dyDescent="0.2">
      <c r="B2480" s="1"/>
      <c r="H2480" s="20"/>
      <c r="I2480" s="20"/>
      <c r="J2480" s="20"/>
      <c r="N2480" s="67"/>
      <c r="O2480" s="20"/>
      <c r="S2480" s="72"/>
    </row>
    <row r="2481" spans="2:19" x14ac:dyDescent="0.2">
      <c r="B2481" s="1"/>
      <c r="H2481" s="20"/>
      <c r="I2481" s="20"/>
      <c r="J2481" s="20"/>
      <c r="N2481" s="67"/>
      <c r="O2481" s="20"/>
      <c r="S2481" s="72"/>
    </row>
    <row r="2482" spans="2:19" x14ac:dyDescent="0.2">
      <c r="B2482" s="1"/>
      <c r="H2482" s="20"/>
      <c r="I2482" s="20"/>
      <c r="J2482" s="20"/>
      <c r="N2482" s="67"/>
      <c r="O2482" s="20"/>
      <c r="S2482" s="72"/>
    </row>
    <row r="2483" spans="2:19" x14ac:dyDescent="0.2">
      <c r="B2483" s="1"/>
      <c r="H2483" s="20"/>
      <c r="I2483" s="20"/>
      <c r="J2483" s="20"/>
      <c r="N2483" s="67"/>
      <c r="O2483" s="20"/>
      <c r="S2483" s="72"/>
    </row>
    <row r="2484" spans="2:19" x14ac:dyDescent="0.2">
      <c r="B2484" s="1"/>
      <c r="H2484" s="20"/>
      <c r="I2484" s="20"/>
      <c r="J2484" s="20"/>
      <c r="N2484" s="67"/>
      <c r="O2484" s="20"/>
      <c r="S2484" s="72"/>
    </row>
    <row r="2485" spans="2:19" x14ac:dyDescent="0.2">
      <c r="B2485" s="1"/>
      <c r="H2485" s="20"/>
      <c r="I2485" s="20"/>
      <c r="J2485" s="20"/>
      <c r="N2485" s="67"/>
      <c r="O2485" s="20"/>
      <c r="S2485" s="72"/>
    </row>
    <row r="2486" spans="2:19" x14ac:dyDescent="0.2">
      <c r="B2486" s="1"/>
      <c r="H2486" s="20"/>
      <c r="I2486" s="20"/>
      <c r="J2486" s="20"/>
      <c r="N2486" s="67"/>
      <c r="O2486" s="20"/>
      <c r="S2486" s="72"/>
    </row>
    <row r="2487" spans="2:19" x14ac:dyDescent="0.2">
      <c r="B2487" s="1"/>
      <c r="H2487" s="20"/>
      <c r="I2487" s="20"/>
      <c r="J2487" s="20"/>
      <c r="N2487" s="67"/>
      <c r="O2487" s="20"/>
      <c r="S2487" s="72"/>
    </row>
    <row r="2488" spans="2:19" x14ac:dyDescent="0.2">
      <c r="B2488" s="1"/>
      <c r="H2488" s="20"/>
      <c r="I2488" s="20"/>
      <c r="J2488" s="20"/>
      <c r="N2488" s="67"/>
      <c r="O2488" s="20"/>
      <c r="S2488" s="72"/>
    </row>
    <row r="2489" spans="2:19" x14ac:dyDescent="0.2">
      <c r="B2489" s="1"/>
      <c r="H2489" s="20"/>
      <c r="I2489" s="20"/>
      <c r="J2489" s="20"/>
      <c r="N2489" s="67"/>
      <c r="O2489" s="20"/>
      <c r="S2489" s="72"/>
    </row>
    <row r="2490" spans="2:19" x14ac:dyDescent="0.2">
      <c r="B2490" s="1"/>
      <c r="H2490" s="20"/>
      <c r="I2490" s="20"/>
      <c r="J2490" s="20"/>
      <c r="N2490" s="67"/>
      <c r="O2490" s="20"/>
      <c r="S2490" s="72"/>
    </row>
    <row r="2491" spans="2:19" x14ac:dyDescent="0.2">
      <c r="B2491" s="1"/>
      <c r="H2491" s="20"/>
      <c r="I2491" s="20"/>
      <c r="J2491" s="20"/>
      <c r="N2491" s="67"/>
      <c r="O2491" s="20"/>
      <c r="S2491" s="72"/>
    </row>
    <row r="2492" spans="2:19" x14ac:dyDescent="0.2">
      <c r="B2492" s="1"/>
      <c r="H2492" s="20"/>
      <c r="I2492" s="20"/>
      <c r="J2492" s="20"/>
      <c r="N2492" s="67"/>
      <c r="O2492" s="20"/>
      <c r="S2492" s="72"/>
    </row>
    <row r="2493" spans="2:19" x14ac:dyDescent="0.2">
      <c r="B2493" s="1"/>
      <c r="H2493" s="20"/>
      <c r="I2493" s="20"/>
      <c r="J2493" s="20"/>
      <c r="N2493" s="67"/>
      <c r="O2493" s="20"/>
      <c r="S2493" s="72"/>
    </row>
    <row r="2494" spans="2:19" x14ac:dyDescent="0.2">
      <c r="B2494" s="1"/>
      <c r="H2494" s="20"/>
      <c r="I2494" s="20"/>
      <c r="J2494" s="20"/>
      <c r="N2494" s="67"/>
      <c r="O2494" s="20"/>
      <c r="S2494" s="72"/>
    </row>
    <row r="2495" spans="2:19" x14ac:dyDescent="0.2">
      <c r="B2495" s="1"/>
      <c r="H2495" s="20"/>
      <c r="I2495" s="20"/>
      <c r="J2495" s="20"/>
      <c r="N2495" s="67"/>
      <c r="O2495" s="20"/>
      <c r="S2495" s="72"/>
    </row>
    <row r="2496" spans="2:19" x14ac:dyDescent="0.2">
      <c r="B2496" s="1"/>
      <c r="H2496" s="20"/>
      <c r="I2496" s="20"/>
      <c r="J2496" s="20"/>
      <c r="N2496" s="67"/>
      <c r="O2496" s="20"/>
      <c r="S2496" s="72"/>
    </row>
    <row r="2497" spans="2:19" x14ac:dyDescent="0.2">
      <c r="B2497" s="1"/>
      <c r="H2497" s="20"/>
      <c r="I2497" s="20"/>
      <c r="J2497" s="20"/>
      <c r="N2497" s="67"/>
      <c r="O2497" s="20"/>
      <c r="S2497" s="72"/>
    </row>
    <row r="2498" spans="2:19" x14ac:dyDescent="0.2">
      <c r="B2498" s="1"/>
      <c r="H2498" s="20"/>
      <c r="I2498" s="20"/>
      <c r="J2498" s="20"/>
      <c r="N2498" s="67"/>
      <c r="O2498" s="20"/>
      <c r="S2498" s="72"/>
    </row>
    <row r="2499" spans="2:19" x14ac:dyDescent="0.2">
      <c r="B2499" s="1"/>
      <c r="H2499" s="20"/>
      <c r="I2499" s="20"/>
      <c r="J2499" s="20"/>
      <c r="N2499" s="67"/>
      <c r="O2499" s="20"/>
      <c r="S2499" s="72"/>
    </row>
    <row r="2500" spans="2:19" x14ac:dyDescent="0.2">
      <c r="B2500" s="1"/>
      <c r="H2500" s="20"/>
      <c r="I2500" s="20"/>
      <c r="J2500" s="20"/>
      <c r="N2500" s="67"/>
      <c r="O2500" s="20"/>
      <c r="S2500" s="72"/>
    </row>
    <row r="2501" spans="2:19" x14ac:dyDescent="0.2">
      <c r="B2501" s="1"/>
      <c r="H2501" s="20"/>
      <c r="I2501" s="20"/>
      <c r="J2501" s="20"/>
      <c r="N2501" s="67"/>
      <c r="O2501" s="20"/>
      <c r="S2501" s="72"/>
    </row>
    <row r="2502" spans="2:19" x14ac:dyDescent="0.2">
      <c r="B2502" s="1"/>
      <c r="H2502" s="20"/>
      <c r="I2502" s="20"/>
      <c r="J2502" s="20"/>
      <c r="N2502" s="67"/>
      <c r="O2502" s="20"/>
      <c r="S2502" s="72"/>
    </row>
    <row r="2503" spans="2:19" x14ac:dyDescent="0.2">
      <c r="B2503" s="1"/>
      <c r="H2503" s="20"/>
      <c r="I2503" s="20"/>
      <c r="J2503" s="20"/>
      <c r="N2503" s="67"/>
      <c r="O2503" s="20"/>
      <c r="S2503" s="72"/>
    </row>
    <row r="2504" spans="2:19" x14ac:dyDescent="0.2">
      <c r="B2504" s="1"/>
      <c r="H2504" s="20"/>
      <c r="I2504" s="20"/>
      <c r="J2504" s="20"/>
      <c r="N2504" s="67"/>
      <c r="O2504" s="20"/>
      <c r="S2504" s="72"/>
    </row>
    <row r="2505" spans="2:19" x14ac:dyDescent="0.2">
      <c r="B2505" s="1"/>
      <c r="H2505" s="20"/>
      <c r="I2505" s="20"/>
      <c r="J2505" s="20"/>
      <c r="N2505" s="67"/>
      <c r="O2505" s="20"/>
      <c r="S2505" s="72"/>
    </row>
    <row r="2506" spans="2:19" x14ac:dyDescent="0.2">
      <c r="B2506" s="1"/>
      <c r="H2506" s="20"/>
      <c r="I2506" s="20"/>
      <c r="J2506" s="20"/>
      <c r="N2506" s="67"/>
      <c r="O2506" s="20"/>
      <c r="S2506" s="72"/>
    </row>
    <row r="2507" spans="2:19" x14ac:dyDescent="0.2">
      <c r="B2507" s="1"/>
      <c r="H2507" s="20"/>
      <c r="I2507" s="20"/>
      <c r="J2507" s="20"/>
      <c r="N2507" s="67"/>
      <c r="O2507" s="20"/>
      <c r="S2507" s="72"/>
    </row>
    <row r="2508" spans="2:19" x14ac:dyDescent="0.2">
      <c r="B2508" s="1"/>
      <c r="H2508" s="20"/>
      <c r="I2508" s="20"/>
      <c r="J2508" s="20"/>
      <c r="N2508" s="67"/>
      <c r="O2508" s="20"/>
      <c r="S2508" s="72"/>
    </row>
    <row r="2509" spans="2:19" x14ac:dyDescent="0.2">
      <c r="B2509" s="1"/>
      <c r="H2509" s="20"/>
      <c r="I2509" s="20"/>
      <c r="J2509" s="20"/>
      <c r="N2509" s="67"/>
      <c r="O2509" s="20"/>
      <c r="S2509" s="72"/>
    </row>
    <row r="2510" spans="2:19" x14ac:dyDescent="0.2">
      <c r="B2510" s="1"/>
      <c r="H2510" s="20"/>
      <c r="I2510" s="20"/>
      <c r="J2510" s="20"/>
      <c r="N2510" s="67"/>
      <c r="O2510" s="20"/>
      <c r="S2510" s="72"/>
    </row>
    <row r="2511" spans="2:19" x14ac:dyDescent="0.2">
      <c r="B2511" s="1"/>
      <c r="H2511" s="20"/>
      <c r="I2511" s="20"/>
      <c r="J2511" s="20"/>
      <c r="N2511" s="67"/>
      <c r="O2511" s="20"/>
      <c r="S2511" s="72"/>
    </row>
    <row r="2512" spans="2:19" x14ac:dyDescent="0.2">
      <c r="B2512" s="1"/>
      <c r="H2512" s="20"/>
      <c r="I2512" s="20"/>
      <c r="J2512" s="20"/>
      <c r="N2512" s="67"/>
      <c r="O2512" s="20"/>
      <c r="S2512" s="72"/>
    </row>
    <row r="2513" spans="2:19" x14ac:dyDescent="0.2">
      <c r="B2513" s="1"/>
      <c r="H2513" s="20"/>
      <c r="I2513" s="20"/>
      <c r="J2513" s="20"/>
      <c r="N2513" s="67"/>
      <c r="O2513" s="20"/>
      <c r="S2513" s="72"/>
    </row>
    <row r="2514" spans="2:19" x14ac:dyDescent="0.2">
      <c r="B2514" s="1"/>
      <c r="H2514" s="20"/>
      <c r="I2514" s="20"/>
      <c r="J2514" s="20"/>
      <c r="N2514" s="67"/>
      <c r="O2514" s="20"/>
      <c r="S2514" s="72"/>
    </row>
    <row r="2515" spans="2:19" x14ac:dyDescent="0.2">
      <c r="B2515" s="1"/>
      <c r="H2515" s="20"/>
      <c r="I2515" s="20"/>
      <c r="J2515" s="20"/>
      <c r="N2515" s="67"/>
      <c r="O2515" s="20"/>
      <c r="S2515" s="72"/>
    </row>
    <row r="2516" spans="2:19" x14ac:dyDescent="0.2">
      <c r="B2516" s="1"/>
      <c r="H2516" s="20"/>
      <c r="I2516" s="20"/>
      <c r="J2516" s="20"/>
      <c r="N2516" s="67"/>
      <c r="O2516" s="20"/>
      <c r="S2516" s="72"/>
    </row>
    <row r="2517" spans="2:19" x14ac:dyDescent="0.2">
      <c r="B2517" s="1"/>
      <c r="H2517" s="20"/>
      <c r="I2517" s="20"/>
      <c r="J2517" s="20"/>
      <c r="N2517" s="67"/>
      <c r="O2517" s="20"/>
      <c r="S2517" s="72"/>
    </row>
    <row r="2518" spans="2:19" x14ac:dyDescent="0.2">
      <c r="B2518" s="1"/>
      <c r="H2518" s="20"/>
      <c r="I2518" s="20"/>
      <c r="J2518" s="20"/>
      <c r="N2518" s="67"/>
      <c r="O2518" s="20"/>
      <c r="S2518" s="72"/>
    </row>
    <row r="2519" spans="2:19" x14ac:dyDescent="0.2">
      <c r="B2519" s="1"/>
      <c r="H2519" s="20"/>
      <c r="I2519" s="20"/>
      <c r="J2519" s="20"/>
      <c r="N2519" s="67"/>
      <c r="O2519" s="20"/>
      <c r="S2519" s="72"/>
    </row>
    <row r="2520" spans="2:19" x14ac:dyDescent="0.2">
      <c r="B2520" s="1"/>
      <c r="H2520" s="20"/>
      <c r="I2520" s="20"/>
      <c r="J2520" s="20"/>
      <c r="N2520" s="67"/>
      <c r="O2520" s="20"/>
      <c r="S2520" s="72"/>
    </row>
    <row r="2521" spans="2:19" x14ac:dyDescent="0.2">
      <c r="B2521" s="1"/>
      <c r="H2521" s="20"/>
      <c r="I2521" s="20"/>
      <c r="J2521" s="20"/>
      <c r="N2521" s="67"/>
      <c r="O2521" s="20"/>
      <c r="S2521" s="72"/>
    </row>
    <row r="2522" spans="2:19" x14ac:dyDescent="0.2">
      <c r="B2522" s="1"/>
      <c r="H2522" s="20"/>
      <c r="I2522" s="20"/>
      <c r="J2522" s="20"/>
      <c r="N2522" s="67"/>
      <c r="O2522" s="20"/>
      <c r="S2522" s="72"/>
    </row>
    <row r="2523" spans="2:19" x14ac:dyDescent="0.2">
      <c r="B2523" s="1"/>
      <c r="H2523" s="20"/>
      <c r="I2523" s="20"/>
      <c r="J2523" s="20"/>
      <c r="N2523" s="67"/>
      <c r="O2523" s="20"/>
      <c r="S2523" s="72"/>
    </row>
    <row r="2524" spans="2:19" x14ac:dyDescent="0.2">
      <c r="B2524" s="1"/>
      <c r="H2524" s="20"/>
      <c r="I2524" s="20"/>
      <c r="J2524" s="20"/>
      <c r="N2524" s="67"/>
      <c r="O2524" s="20"/>
      <c r="S2524" s="72"/>
    </row>
    <row r="2525" spans="2:19" x14ac:dyDescent="0.2">
      <c r="B2525" s="1"/>
      <c r="H2525" s="20"/>
      <c r="I2525" s="20"/>
      <c r="J2525" s="20"/>
      <c r="N2525" s="67"/>
      <c r="O2525" s="20"/>
      <c r="S2525" s="72"/>
    </row>
    <row r="2526" spans="2:19" x14ac:dyDescent="0.2">
      <c r="B2526" s="1"/>
      <c r="H2526" s="20"/>
      <c r="I2526" s="20"/>
      <c r="J2526" s="20"/>
      <c r="N2526" s="67"/>
      <c r="O2526" s="20"/>
      <c r="S2526" s="72"/>
    </row>
    <row r="2527" spans="2:19" x14ac:dyDescent="0.2">
      <c r="B2527" s="1"/>
      <c r="H2527" s="20"/>
      <c r="I2527" s="20"/>
      <c r="J2527" s="20"/>
      <c r="N2527" s="67"/>
      <c r="O2527" s="20"/>
      <c r="S2527" s="72"/>
    </row>
    <row r="2528" spans="2:19" x14ac:dyDescent="0.2">
      <c r="B2528" s="1"/>
      <c r="H2528" s="20"/>
      <c r="I2528" s="20"/>
      <c r="J2528" s="20"/>
      <c r="N2528" s="67"/>
      <c r="O2528" s="20"/>
      <c r="S2528" s="72"/>
    </row>
    <row r="2529" spans="2:19" x14ac:dyDescent="0.2">
      <c r="B2529" s="1"/>
      <c r="H2529" s="20"/>
      <c r="I2529" s="20"/>
      <c r="J2529" s="20"/>
      <c r="N2529" s="67"/>
      <c r="O2529" s="20"/>
      <c r="S2529" s="72"/>
    </row>
    <row r="2530" spans="2:19" x14ac:dyDescent="0.2">
      <c r="B2530" s="1"/>
      <c r="H2530" s="20"/>
      <c r="I2530" s="20"/>
      <c r="J2530" s="20"/>
      <c r="N2530" s="67"/>
      <c r="O2530" s="20"/>
      <c r="S2530" s="72"/>
    </row>
    <row r="2531" spans="2:19" x14ac:dyDescent="0.2">
      <c r="B2531" s="1"/>
      <c r="H2531" s="20"/>
      <c r="I2531" s="20"/>
      <c r="J2531" s="20"/>
      <c r="N2531" s="67"/>
      <c r="O2531" s="20"/>
      <c r="S2531" s="72"/>
    </row>
    <row r="2532" spans="2:19" x14ac:dyDescent="0.2">
      <c r="B2532" s="1"/>
      <c r="H2532" s="20"/>
      <c r="I2532" s="20"/>
      <c r="J2532" s="20"/>
      <c r="N2532" s="67"/>
      <c r="O2532" s="20"/>
      <c r="S2532" s="72"/>
    </row>
    <row r="2533" spans="2:19" x14ac:dyDescent="0.2">
      <c r="B2533" s="1"/>
      <c r="H2533" s="20"/>
      <c r="I2533" s="20"/>
      <c r="J2533" s="20"/>
      <c r="N2533" s="67"/>
      <c r="O2533" s="20"/>
      <c r="S2533" s="72"/>
    </row>
    <row r="2534" spans="2:19" x14ac:dyDescent="0.2">
      <c r="B2534" s="1"/>
      <c r="H2534" s="20"/>
      <c r="I2534" s="20"/>
      <c r="J2534" s="20"/>
      <c r="N2534" s="67"/>
      <c r="O2534" s="20"/>
      <c r="S2534" s="72"/>
    </row>
    <row r="2535" spans="2:19" x14ac:dyDescent="0.2">
      <c r="B2535" s="1"/>
      <c r="H2535" s="20"/>
      <c r="I2535" s="20"/>
      <c r="J2535" s="20"/>
      <c r="N2535" s="67"/>
      <c r="O2535" s="20"/>
      <c r="S2535" s="72"/>
    </row>
    <row r="2536" spans="2:19" x14ac:dyDescent="0.2">
      <c r="B2536" s="1"/>
      <c r="H2536" s="20"/>
      <c r="I2536" s="20"/>
      <c r="J2536" s="20"/>
      <c r="N2536" s="67"/>
      <c r="O2536" s="20"/>
      <c r="S2536" s="72"/>
    </row>
    <row r="2537" spans="2:19" x14ac:dyDescent="0.2">
      <c r="B2537" s="1"/>
      <c r="H2537" s="20"/>
      <c r="I2537" s="20"/>
      <c r="J2537" s="20"/>
      <c r="N2537" s="67"/>
      <c r="O2537" s="20"/>
      <c r="S2537" s="72"/>
    </row>
    <row r="2538" spans="2:19" x14ac:dyDescent="0.2">
      <c r="B2538" s="1"/>
      <c r="H2538" s="20"/>
      <c r="I2538" s="20"/>
      <c r="J2538" s="20"/>
      <c r="N2538" s="67"/>
      <c r="O2538" s="20"/>
      <c r="S2538" s="72"/>
    </row>
    <row r="2539" spans="2:19" x14ac:dyDescent="0.2">
      <c r="B2539" s="1"/>
      <c r="H2539" s="20"/>
      <c r="I2539" s="20"/>
      <c r="J2539" s="20"/>
      <c r="N2539" s="67"/>
      <c r="O2539" s="20"/>
      <c r="S2539" s="72"/>
    </row>
    <row r="2540" spans="2:19" x14ac:dyDescent="0.2">
      <c r="B2540" s="1"/>
      <c r="H2540" s="20"/>
      <c r="I2540" s="20"/>
      <c r="J2540" s="20"/>
      <c r="N2540" s="67"/>
      <c r="O2540" s="20"/>
      <c r="S2540" s="72"/>
    </row>
    <row r="2541" spans="2:19" x14ac:dyDescent="0.2">
      <c r="B2541" s="1"/>
      <c r="H2541" s="20"/>
      <c r="I2541" s="20"/>
      <c r="J2541" s="20"/>
      <c r="N2541" s="67"/>
      <c r="O2541" s="20"/>
      <c r="S2541" s="72"/>
    </row>
    <row r="2542" spans="2:19" x14ac:dyDescent="0.2">
      <c r="B2542" s="1"/>
      <c r="H2542" s="20"/>
      <c r="I2542" s="20"/>
      <c r="J2542" s="20"/>
      <c r="N2542" s="67"/>
      <c r="O2542" s="20"/>
      <c r="S2542" s="72"/>
    </row>
    <row r="2543" spans="2:19" x14ac:dyDescent="0.2">
      <c r="B2543" s="1"/>
      <c r="H2543" s="20"/>
      <c r="I2543" s="20"/>
      <c r="J2543" s="20"/>
      <c r="N2543" s="67"/>
      <c r="O2543" s="20"/>
      <c r="S2543" s="72"/>
    </row>
    <row r="2544" spans="2:19" x14ac:dyDescent="0.2">
      <c r="B2544" s="1"/>
      <c r="H2544" s="20"/>
      <c r="I2544" s="20"/>
      <c r="J2544" s="20"/>
      <c r="N2544" s="67"/>
      <c r="O2544" s="20"/>
      <c r="S2544" s="72"/>
    </row>
    <row r="2545" spans="2:19" x14ac:dyDescent="0.2">
      <c r="B2545" s="1"/>
      <c r="H2545" s="20"/>
      <c r="I2545" s="20"/>
      <c r="J2545" s="20"/>
      <c r="N2545" s="67"/>
      <c r="O2545" s="20"/>
      <c r="S2545" s="72"/>
    </row>
    <row r="2546" spans="2:19" x14ac:dyDescent="0.2">
      <c r="B2546" s="1"/>
      <c r="H2546" s="20"/>
      <c r="I2546" s="20"/>
      <c r="J2546" s="20"/>
      <c r="N2546" s="67"/>
      <c r="O2546" s="20"/>
      <c r="S2546" s="72"/>
    </row>
    <row r="2547" spans="2:19" x14ac:dyDescent="0.2">
      <c r="B2547" s="1"/>
      <c r="H2547" s="20"/>
      <c r="I2547" s="20"/>
      <c r="J2547" s="20"/>
      <c r="N2547" s="67"/>
      <c r="O2547" s="20"/>
      <c r="S2547" s="72"/>
    </row>
    <row r="2548" spans="2:19" x14ac:dyDescent="0.2">
      <c r="B2548" s="1"/>
      <c r="H2548" s="20"/>
      <c r="I2548" s="20"/>
      <c r="J2548" s="20"/>
      <c r="N2548" s="67"/>
      <c r="O2548" s="20"/>
      <c r="S2548" s="72"/>
    </row>
    <row r="2549" spans="2:19" x14ac:dyDescent="0.2">
      <c r="B2549" s="1"/>
      <c r="H2549" s="20"/>
      <c r="I2549" s="20"/>
      <c r="J2549" s="20"/>
      <c r="N2549" s="67"/>
      <c r="O2549" s="20"/>
      <c r="S2549" s="72"/>
    </row>
    <row r="2550" spans="2:19" x14ac:dyDescent="0.2">
      <c r="B2550" s="1"/>
      <c r="H2550" s="20"/>
      <c r="I2550" s="20"/>
      <c r="J2550" s="20"/>
      <c r="N2550" s="67"/>
      <c r="O2550" s="20"/>
      <c r="S2550" s="72"/>
    </row>
    <row r="2551" spans="2:19" x14ac:dyDescent="0.2">
      <c r="B2551" s="1"/>
      <c r="H2551" s="20"/>
      <c r="I2551" s="20"/>
      <c r="J2551" s="20"/>
      <c r="N2551" s="67"/>
      <c r="O2551" s="20"/>
      <c r="S2551" s="72"/>
    </row>
    <row r="2552" spans="2:19" x14ac:dyDescent="0.2">
      <c r="B2552" s="1"/>
      <c r="H2552" s="20"/>
      <c r="I2552" s="20"/>
      <c r="J2552" s="20"/>
      <c r="N2552" s="67"/>
      <c r="O2552" s="20"/>
      <c r="S2552" s="72"/>
    </row>
    <row r="2553" spans="2:19" x14ac:dyDescent="0.2">
      <c r="B2553" s="1"/>
      <c r="H2553" s="20"/>
      <c r="I2553" s="20"/>
      <c r="J2553" s="20"/>
      <c r="N2553" s="67"/>
      <c r="O2553" s="20"/>
      <c r="S2553" s="72"/>
    </row>
    <row r="2554" spans="2:19" x14ac:dyDescent="0.2">
      <c r="B2554" s="1"/>
      <c r="H2554" s="20"/>
      <c r="I2554" s="20"/>
      <c r="J2554" s="20"/>
      <c r="N2554" s="67"/>
      <c r="O2554" s="20"/>
      <c r="S2554" s="72"/>
    </row>
    <row r="2555" spans="2:19" x14ac:dyDescent="0.2">
      <c r="B2555" s="1"/>
      <c r="H2555" s="20"/>
      <c r="I2555" s="20"/>
      <c r="J2555" s="20"/>
      <c r="N2555" s="67"/>
      <c r="O2555" s="20"/>
      <c r="S2555" s="72"/>
    </row>
    <row r="2556" spans="2:19" x14ac:dyDescent="0.2">
      <c r="B2556" s="1"/>
      <c r="H2556" s="20"/>
      <c r="I2556" s="20"/>
      <c r="J2556" s="20"/>
      <c r="N2556" s="67"/>
      <c r="O2556" s="20"/>
      <c r="S2556" s="72"/>
    </row>
    <row r="2557" spans="2:19" x14ac:dyDescent="0.2">
      <c r="B2557" s="1"/>
      <c r="H2557" s="20"/>
      <c r="I2557" s="20"/>
      <c r="J2557" s="20"/>
      <c r="N2557" s="67"/>
      <c r="O2557" s="20"/>
      <c r="S2557" s="72"/>
    </row>
    <row r="2558" spans="2:19" x14ac:dyDescent="0.2">
      <c r="B2558" s="1"/>
      <c r="H2558" s="20"/>
      <c r="I2558" s="20"/>
      <c r="J2558" s="20"/>
      <c r="N2558" s="67"/>
      <c r="O2558" s="20"/>
      <c r="S2558" s="72"/>
    </row>
    <row r="2559" spans="2:19" x14ac:dyDescent="0.2">
      <c r="B2559" s="1"/>
      <c r="H2559" s="20"/>
      <c r="I2559" s="20"/>
      <c r="J2559" s="20"/>
      <c r="N2559" s="67"/>
      <c r="O2559" s="20"/>
      <c r="S2559" s="72"/>
    </row>
    <row r="2560" spans="2:19" x14ac:dyDescent="0.2">
      <c r="B2560" s="1"/>
      <c r="H2560" s="20"/>
      <c r="I2560" s="20"/>
      <c r="J2560" s="20"/>
      <c r="N2560" s="67"/>
      <c r="O2560" s="20"/>
      <c r="S2560" s="72"/>
    </row>
    <row r="2561" spans="2:19" x14ac:dyDescent="0.2">
      <c r="B2561" s="1"/>
      <c r="H2561" s="20"/>
      <c r="I2561" s="20"/>
      <c r="J2561" s="20"/>
      <c r="N2561" s="67"/>
      <c r="O2561" s="20"/>
      <c r="S2561" s="72"/>
    </row>
    <row r="2562" spans="2:19" x14ac:dyDescent="0.2">
      <c r="B2562" s="1"/>
      <c r="H2562" s="20"/>
      <c r="I2562" s="20"/>
      <c r="J2562" s="20"/>
      <c r="N2562" s="67"/>
      <c r="O2562" s="20"/>
      <c r="S2562" s="72"/>
    </row>
    <row r="2563" spans="2:19" x14ac:dyDescent="0.2">
      <c r="B2563" s="1"/>
      <c r="H2563" s="20"/>
      <c r="I2563" s="20"/>
      <c r="J2563" s="20"/>
      <c r="N2563" s="67"/>
      <c r="O2563" s="20"/>
      <c r="S2563" s="72"/>
    </row>
    <row r="2564" spans="2:19" x14ac:dyDescent="0.2">
      <c r="B2564" s="1"/>
      <c r="H2564" s="20"/>
      <c r="I2564" s="20"/>
      <c r="J2564" s="20"/>
      <c r="N2564" s="67"/>
      <c r="O2564" s="20"/>
      <c r="S2564" s="72"/>
    </row>
    <row r="2565" spans="2:19" x14ac:dyDescent="0.2">
      <c r="B2565" s="1"/>
      <c r="H2565" s="20"/>
      <c r="I2565" s="20"/>
      <c r="J2565" s="20"/>
      <c r="N2565" s="67"/>
      <c r="O2565" s="20"/>
      <c r="S2565" s="72"/>
    </row>
    <row r="2566" spans="2:19" x14ac:dyDescent="0.2">
      <c r="B2566" s="1"/>
      <c r="H2566" s="20"/>
      <c r="I2566" s="20"/>
      <c r="J2566" s="20"/>
      <c r="N2566" s="67"/>
      <c r="O2566" s="20"/>
      <c r="S2566" s="72"/>
    </row>
    <row r="2567" spans="2:19" x14ac:dyDescent="0.2">
      <c r="B2567" s="1"/>
      <c r="H2567" s="20"/>
      <c r="I2567" s="20"/>
      <c r="J2567" s="20"/>
      <c r="N2567" s="67"/>
      <c r="O2567" s="20"/>
      <c r="S2567" s="72"/>
    </row>
    <row r="2568" spans="2:19" x14ac:dyDescent="0.2">
      <c r="B2568" s="1"/>
      <c r="H2568" s="20"/>
      <c r="I2568" s="20"/>
      <c r="J2568" s="20"/>
      <c r="N2568" s="67"/>
      <c r="O2568" s="20"/>
      <c r="S2568" s="72"/>
    </row>
    <row r="2569" spans="2:19" x14ac:dyDescent="0.2">
      <c r="B2569" s="1"/>
      <c r="H2569" s="20"/>
      <c r="I2569" s="20"/>
      <c r="J2569" s="20"/>
      <c r="N2569" s="67"/>
      <c r="O2569" s="20"/>
      <c r="S2569" s="72"/>
    </row>
    <row r="2570" spans="2:19" x14ac:dyDescent="0.2">
      <c r="B2570" s="1"/>
      <c r="H2570" s="20"/>
      <c r="I2570" s="20"/>
      <c r="J2570" s="20"/>
      <c r="N2570" s="67"/>
      <c r="O2570" s="20"/>
      <c r="S2570" s="72"/>
    </row>
    <row r="2571" spans="2:19" x14ac:dyDescent="0.2">
      <c r="B2571" s="1"/>
      <c r="H2571" s="20"/>
      <c r="I2571" s="20"/>
      <c r="J2571" s="20"/>
      <c r="N2571" s="67"/>
      <c r="O2571" s="20"/>
      <c r="S2571" s="72"/>
    </row>
    <row r="2572" spans="2:19" x14ac:dyDescent="0.2">
      <c r="B2572" s="1"/>
      <c r="H2572" s="20"/>
      <c r="I2572" s="20"/>
      <c r="J2572" s="20"/>
      <c r="N2572" s="67"/>
      <c r="O2572" s="20"/>
      <c r="S2572" s="72"/>
    </row>
    <row r="2573" spans="2:19" x14ac:dyDescent="0.2">
      <c r="B2573" s="1"/>
      <c r="H2573" s="20"/>
      <c r="I2573" s="20"/>
      <c r="J2573" s="20"/>
      <c r="N2573" s="67"/>
      <c r="O2573" s="20"/>
      <c r="S2573" s="72"/>
    </row>
    <row r="2574" spans="2:19" x14ac:dyDescent="0.2">
      <c r="B2574" s="1"/>
      <c r="H2574" s="20"/>
      <c r="I2574" s="20"/>
      <c r="J2574" s="20"/>
      <c r="N2574" s="67"/>
      <c r="O2574" s="20"/>
      <c r="S2574" s="72"/>
    </row>
    <row r="2575" spans="2:19" x14ac:dyDescent="0.2">
      <c r="B2575" s="1"/>
      <c r="H2575" s="20"/>
      <c r="I2575" s="20"/>
      <c r="J2575" s="20"/>
      <c r="N2575" s="67"/>
      <c r="O2575" s="20"/>
      <c r="S2575" s="72"/>
    </row>
    <row r="2576" spans="2:19" x14ac:dyDescent="0.2">
      <c r="B2576" s="1"/>
      <c r="H2576" s="20"/>
      <c r="I2576" s="20"/>
      <c r="J2576" s="20"/>
      <c r="N2576" s="67"/>
      <c r="O2576" s="20"/>
      <c r="S2576" s="72"/>
    </row>
    <row r="2577" spans="2:19" x14ac:dyDescent="0.2">
      <c r="B2577" s="1"/>
      <c r="H2577" s="20"/>
      <c r="I2577" s="20"/>
      <c r="J2577" s="20"/>
      <c r="N2577" s="67"/>
      <c r="O2577" s="20"/>
      <c r="S2577" s="72"/>
    </row>
    <row r="2578" spans="2:19" x14ac:dyDescent="0.2">
      <c r="B2578" s="1"/>
      <c r="H2578" s="20"/>
      <c r="I2578" s="20"/>
      <c r="J2578" s="20"/>
      <c r="N2578" s="67"/>
      <c r="O2578" s="20"/>
      <c r="S2578" s="72"/>
    </row>
    <row r="2579" spans="2:19" x14ac:dyDescent="0.2">
      <c r="B2579" s="1"/>
      <c r="H2579" s="20"/>
      <c r="I2579" s="20"/>
      <c r="J2579" s="20"/>
      <c r="N2579" s="67"/>
      <c r="O2579" s="20"/>
      <c r="S2579" s="72"/>
    </row>
    <row r="2580" spans="2:19" x14ac:dyDescent="0.2">
      <c r="B2580" s="1"/>
      <c r="H2580" s="20"/>
      <c r="I2580" s="20"/>
      <c r="J2580" s="20"/>
      <c r="N2580" s="67"/>
      <c r="O2580" s="20"/>
      <c r="S2580" s="72"/>
    </row>
    <row r="2581" spans="2:19" x14ac:dyDescent="0.2">
      <c r="B2581" s="1"/>
      <c r="H2581" s="20"/>
      <c r="I2581" s="20"/>
      <c r="J2581" s="20"/>
      <c r="N2581" s="67"/>
      <c r="O2581" s="20"/>
      <c r="S2581" s="72"/>
    </row>
    <row r="2582" spans="2:19" x14ac:dyDescent="0.2">
      <c r="B2582" s="1"/>
      <c r="H2582" s="20"/>
      <c r="I2582" s="20"/>
      <c r="J2582" s="20"/>
      <c r="N2582" s="67"/>
      <c r="O2582" s="20"/>
      <c r="S2582" s="72"/>
    </row>
    <row r="2583" spans="2:19" x14ac:dyDescent="0.2">
      <c r="B2583" s="1"/>
      <c r="H2583" s="20"/>
      <c r="I2583" s="20"/>
      <c r="J2583" s="20"/>
      <c r="N2583" s="67"/>
      <c r="O2583" s="20"/>
      <c r="S2583" s="72"/>
    </row>
    <row r="2584" spans="2:19" x14ac:dyDescent="0.2">
      <c r="B2584" s="1"/>
      <c r="H2584" s="20"/>
      <c r="I2584" s="20"/>
      <c r="J2584" s="20"/>
      <c r="N2584" s="67"/>
      <c r="O2584" s="20"/>
      <c r="S2584" s="72"/>
    </row>
    <row r="2585" spans="2:19" x14ac:dyDescent="0.2">
      <c r="B2585" s="1"/>
      <c r="H2585" s="20"/>
      <c r="I2585" s="20"/>
      <c r="J2585" s="20"/>
      <c r="N2585" s="67"/>
      <c r="O2585" s="20"/>
      <c r="S2585" s="72"/>
    </row>
    <row r="2586" spans="2:19" x14ac:dyDescent="0.2">
      <c r="B2586" s="1"/>
      <c r="H2586" s="20"/>
      <c r="I2586" s="20"/>
      <c r="J2586" s="20"/>
      <c r="N2586" s="67"/>
      <c r="O2586" s="20"/>
      <c r="S2586" s="72"/>
    </row>
    <row r="2587" spans="2:19" x14ac:dyDescent="0.2">
      <c r="B2587" s="1"/>
      <c r="H2587" s="20"/>
      <c r="I2587" s="20"/>
      <c r="J2587" s="20"/>
      <c r="N2587" s="67"/>
      <c r="O2587" s="20"/>
      <c r="S2587" s="72"/>
    </row>
    <row r="2588" spans="2:19" x14ac:dyDescent="0.2">
      <c r="B2588" s="1"/>
      <c r="H2588" s="20"/>
      <c r="I2588" s="20"/>
      <c r="J2588" s="20"/>
      <c r="N2588" s="67"/>
      <c r="O2588" s="20"/>
      <c r="S2588" s="72"/>
    </row>
    <row r="2589" spans="2:19" x14ac:dyDescent="0.2">
      <c r="B2589" s="1"/>
      <c r="H2589" s="20"/>
      <c r="I2589" s="20"/>
      <c r="J2589" s="20"/>
      <c r="N2589" s="67"/>
      <c r="O2589" s="20"/>
      <c r="S2589" s="72"/>
    </row>
    <row r="2590" spans="2:19" x14ac:dyDescent="0.2">
      <c r="B2590" s="1"/>
      <c r="H2590" s="20"/>
      <c r="I2590" s="20"/>
      <c r="J2590" s="20"/>
      <c r="N2590" s="67"/>
      <c r="O2590" s="20"/>
      <c r="S2590" s="72"/>
    </row>
    <row r="2591" spans="2:19" x14ac:dyDescent="0.2">
      <c r="B2591" s="1"/>
      <c r="H2591" s="20"/>
      <c r="I2591" s="20"/>
      <c r="J2591" s="20"/>
      <c r="N2591" s="67"/>
      <c r="O2591" s="20"/>
      <c r="S2591" s="72"/>
    </row>
    <row r="2592" spans="2:19" x14ac:dyDescent="0.2">
      <c r="B2592" s="1"/>
      <c r="H2592" s="20"/>
      <c r="I2592" s="20"/>
      <c r="J2592" s="20"/>
      <c r="N2592" s="67"/>
      <c r="O2592" s="20"/>
      <c r="S2592" s="72"/>
    </row>
    <row r="2593" spans="2:19" x14ac:dyDescent="0.2">
      <c r="B2593" s="1"/>
      <c r="H2593" s="20"/>
      <c r="I2593" s="20"/>
      <c r="J2593" s="20"/>
      <c r="N2593" s="67"/>
      <c r="O2593" s="20"/>
      <c r="S2593" s="72"/>
    </row>
    <row r="2594" spans="2:19" x14ac:dyDescent="0.2">
      <c r="B2594" s="1"/>
      <c r="H2594" s="20"/>
      <c r="I2594" s="20"/>
      <c r="J2594" s="20"/>
      <c r="N2594" s="67"/>
      <c r="O2594" s="20"/>
      <c r="S2594" s="72"/>
    </row>
    <row r="2595" spans="2:19" x14ac:dyDescent="0.2">
      <c r="B2595" s="1"/>
      <c r="H2595" s="20"/>
      <c r="I2595" s="20"/>
      <c r="J2595" s="20"/>
      <c r="N2595" s="67"/>
      <c r="O2595" s="20"/>
      <c r="S2595" s="72"/>
    </row>
    <row r="2596" spans="2:19" x14ac:dyDescent="0.2">
      <c r="B2596" s="1"/>
      <c r="H2596" s="20"/>
      <c r="I2596" s="20"/>
      <c r="J2596" s="20"/>
      <c r="N2596" s="67"/>
      <c r="O2596" s="20"/>
      <c r="S2596" s="72"/>
    </row>
    <row r="2597" spans="2:19" x14ac:dyDescent="0.2">
      <c r="B2597" s="1"/>
      <c r="H2597" s="20"/>
      <c r="I2597" s="20"/>
      <c r="J2597" s="20"/>
      <c r="N2597" s="67"/>
      <c r="O2597" s="20"/>
      <c r="S2597" s="72"/>
    </row>
    <row r="2598" spans="2:19" x14ac:dyDescent="0.2">
      <c r="B2598" s="1"/>
      <c r="H2598" s="20"/>
      <c r="I2598" s="20"/>
      <c r="J2598" s="20"/>
      <c r="N2598" s="67"/>
      <c r="O2598" s="20"/>
      <c r="S2598" s="72"/>
    </row>
    <row r="2599" spans="2:19" x14ac:dyDescent="0.2">
      <c r="B2599" s="1"/>
      <c r="H2599" s="20"/>
      <c r="I2599" s="20"/>
      <c r="J2599" s="20"/>
      <c r="N2599" s="67"/>
      <c r="O2599" s="20"/>
      <c r="S2599" s="72"/>
    </row>
    <row r="2600" spans="2:19" x14ac:dyDescent="0.2">
      <c r="B2600" s="1"/>
      <c r="H2600" s="20"/>
      <c r="I2600" s="20"/>
      <c r="J2600" s="20"/>
      <c r="N2600" s="67"/>
      <c r="O2600" s="20"/>
      <c r="S2600" s="72"/>
    </row>
    <row r="2601" spans="2:19" x14ac:dyDescent="0.2">
      <c r="B2601" s="1"/>
      <c r="H2601" s="20"/>
      <c r="I2601" s="20"/>
      <c r="J2601" s="20"/>
      <c r="N2601" s="67"/>
      <c r="O2601" s="20"/>
      <c r="S2601" s="72"/>
    </row>
    <row r="2602" spans="2:19" x14ac:dyDescent="0.2">
      <c r="B2602" s="1"/>
      <c r="H2602" s="20"/>
      <c r="I2602" s="20"/>
      <c r="J2602" s="20"/>
      <c r="N2602" s="67"/>
      <c r="O2602" s="20"/>
      <c r="S2602" s="72"/>
    </row>
    <row r="2603" spans="2:19" x14ac:dyDescent="0.2">
      <c r="B2603" s="1"/>
      <c r="H2603" s="20"/>
      <c r="I2603" s="20"/>
      <c r="J2603" s="20"/>
      <c r="N2603" s="67"/>
      <c r="O2603" s="20"/>
      <c r="S2603" s="72"/>
    </row>
    <row r="2604" spans="2:19" x14ac:dyDescent="0.2">
      <c r="B2604" s="1"/>
      <c r="H2604" s="20"/>
      <c r="I2604" s="20"/>
      <c r="J2604" s="20"/>
      <c r="N2604" s="67"/>
      <c r="O2604" s="20"/>
      <c r="S2604" s="72"/>
    </row>
    <row r="2605" spans="2:19" x14ac:dyDescent="0.2">
      <c r="B2605" s="1"/>
      <c r="H2605" s="20"/>
      <c r="I2605" s="20"/>
      <c r="J2605" s="20"/>
      <c r="N2605" s="67"/>
      <c r="O2605" s="20"/>
      <c r="S2605" s="72"/>
    </row>
    <row r="2606" spans="2:19" x14ac:dyDescent="0.2">
      <c r="B2606" s="1"/>
      <c r="H2606" s="20"/>
      <c r="I2606" s="20"/>
      <c r="J2606" s="20"/>
      <c r="N2606" s="67"/>
      <c r="O2606" s="20"/>
      <c r="S2606" s="72"/>
    </row>
    <row r="2607" spans="2:19" x14ac:dyDescent="0.2">
      <c r="B2607" s="1"/>
      <c r="H2607" s="20"/>
      <c r="I2607" s="20"/>
      <c r="J2607" s="20"/>
      <c r="N2607" s="67"/>
      <c r="O2607" s="20"/>
      <c r="S2607" s="72"/>
    </row>
    <row r="2608" spans="2:19" x14ac:dyDescent="0.2">
      <c r="B2608" s="1"/>
      <c r="H2608" s="20"/>
      <c r="I2608" s="20"/>
      <c r="J2608" s="20"/>
      <c r="N2608" s="67"/>
      <c r="O2608" s="20"/>
      <c r="S2608" s="72"/>
    </row>
    <row r="2609" spans="2:19" x14ac:dyDescent="0.2">
      <c r="B2609" s="1"/>
      <c r="H2609" s="20"/>
      <c r="I2609" s="20"/>
      <c r="J2609" s="20"/>
      <c r="N2609" s="67"/>
      <c r="O2609" s="20"/>
      <c r="S2609" s="72"/>
    </row>
    <row r="2610" spans="2:19" x14ac:dyDescent="0.2">
      <c r="B2610" s="1"/>
      <c r="H2610" s="20"/>
      <c r="I2610" s="20"/>
      <c r="J2610" s="20"/>
      <c r="N2610" s="67"/>
      <c r="O2610" s="20"/>
      <c r="S2610" s="72"/>
    </row>
    <row r="2611" spans="2:19" x14ac:dyDescent="0.2">
      <c r="B2611" s="1"/>
      <c r="H2611" s="20"/>
      <c r="I2611" s="20"/>
      <c r="J2611" s="20"/>
      <c r="N2611" s="67"/>
      <c r="O2611" s="20"/>
      <c r="S2611" s="72"/>
    </row>
    <row r="2612" spans="2:19" x14ac:dyDescent="0.2">
      <c r="B2612" s="1"/>
      <c r="H2612" s="20"/>
      <c r="I2612" s="20"/>
      <c r="J2612" s="20"/>
      <c r="N2612" s="67"/>
      <c r="O2612" s="20"/>
      <c r="S2612" s="72"/>
    </row>
    <row r="2613" spans="2:19" x14ac:dyDescent="0.2">
      <c r="B2613" s="1"/>
      <c r="H2613" s="20"/>
      <c r="I2613" s="20"/>
      <c r="J2613" s="20"/>
      <c r="N2613" s="67"/>
      <c r="O2613" s="20"/>
      <c r="S2613" s="72"/>
    </row>
    <row r="2614" spans="2:19" x14ac:dyDescent="0.2">
      <c r="B2614" s="1"/>
      <c r="H2614" s="20"/>
      <c r="I2614" s="20"/>
      <c r="J2614" s="20"/>
      <c r="N2614" s="67"/>
      <c r="O2614" s="20"/>
      <c r="S2614" s="72"/>
    </row>
    <row r="2615" spans="2:19" x14ac:dyDescent="0.2">
      <c r="B2615" s="1"/>
      <c r="H2615" s="20"/>
      <c r="I2615" s="20"/>
      <c r="J2615" s="20"/>
      <c r="N2615" s="67"/>
      <c r="O2615" s="20"/>
      <c r="S2615" s="72"/>
    </row>
    <row r="2616" spans="2:19" x14ac:dyDescent="0.2">
      <c r="B2616" s="1"/>
      <c r="H2616" s="20"/>
      <c r="I2616" s="20"/>
      <c r="J2616" s="20"/>
      <c r="N2616" s="67"/>
      <c r="O2616" s="20"/>
      <c r="S2616" s="72"/>
    </row>
    <row r="2617" spans="2:19" x14ac:dyDescent="0.2">
      <c r="B2617" s="1"/>
      <c r="H2617" s="20"/>
      <c r="I2617" s="20"/>
      <c r="J2617" s="20"/>
      <c r="N2617" s="67"/>
      <c r="O2617" s="20"/>
      <c r="S2617" s="72"/>
    </row>
    <row r="2618" spans="2:19" x14ac:dyDescent="0.2">
      <c r="B2618" s="1"/>
      <c r="H2618" s="20"/>
      <c r="I2618" s="20"/>
      <c r="J2618" s="20"/>
      <c r="N2618" s="67"/>
      <c r="O2618" s="20"/>
      <c r="S2618" s="72"/>
    </row>
    <row r="2619" spans="2:19" x14ac:dyDescent="0.2">
      <c r="B2619" s="1"/>
      <c r="H2619" s="20"/>
      <c r="I2619" s="20"/>
      <c r="J2619" s="20"/>
      <c r="N2619" s="67"/>
      <c r="O2619" s="20"/>
      <c r="S2619" s="72"/>
    </row>
    <row r="2620" spans="2:19" x14ac:dyDescent="0.2">
      <c r="B2620" s="1"/>
      <c r="H2620" s="20"/>
      <c r="I2620" s="20"/>
      <c r="J2620" s="20"/>
      <c r="N2620" s="67"/>
      <c r="O2620" s="20"/>
      <c r="S2620" s="72"/>
    </row>
    <row r="2621" spans="2:19" x14ac:dyDescent="0.2">
      <c r="B2621" s="1"/>
      <c r="H2621" s="20"/>
      <c r="I2621" s="20"/>
      <c r="J2621" s="20"/>
      <c r="N2621" s="67"/>
      <c r="O2621" s="20"/>
      <c r="S2621" s="72"/>
    </row>
    <row r="2622" spans="2:19" x14ac:dyDescent="0.2">
      <c r="B2622" s="1"/>
      <c r="H2622" s="20"/>
      <c r="I2622" s="20"/>
      <c r="J2622" s="20"/>
      <c r="N2622" s="67"/>
      <c r="O2622" s="20"/>
      <c r="S2622" s="72"/>
    </row>
    <row r="2623" spans="2:19" x14ac:dyDescent="0.2">
      <c r="B2623" s="1"/>
      <c r="H2623" s="20"/>
      <c r="I2623" s="20"/>
      <c r="J2623" s="20"/>
      <c r="N2623" s="67"/>
      <c r="O2623" s="20"/>
      <c r="S2623" s="72"/>
    </row>
    <row r="2624" spans="2:19" x14ac:dyDescent="0.2">
      <c r="B2624" s="1"/>
      <c r="H2624" s="20"/>
      <c r="I2624" s="20"/>
      <c r="J2624" s="20"/>
      <c r="N2624" s="67"/>
      <c r="O2624" s="20"/>
      <c r="S2624" s="72"/>
    </row>
    <row r="2625" spans="2:19" x14ac:dyDescent="0.2">
      <c r="B2625" s="1"/>
      <c r="H2625" s="20"/>
      <c r="I2625" s="20"/>
      <c r="J2625" s="20"/>
      <c r="N2625" s="67"/>
      <c r="O2625" s="20"/>
      <c r="S2625" s="72"/>
    </row>
    <row r="2626" spans="2:19" x14ac:dyDescent="0.2">
      <c r="B2626" s="1"/>
      <c r="H2626" s="20"/>
      <c r="I2626" s="20"/>
      <c r="J2626" s="20"/>
      <c r="N2626" s="67"/>
      <c r="O2626" s="20"/>
      <c r="S2626" s="72"/>
    </row>
    <row r="2627" spans="2:19" x14ac:dyDescent="0.2">
      <c r="B2627" s="1"/>
      <c r="H2627" s="20"/>
      <c r="I2627" s="20"/>
      <c r="J2627" s="20"/>
      <c r="N2627" s="67"/>
      <c r="O2627" s="20"/>
      <c r="S2627" s="72"/>
    </row>
    <row r="2628" spans="2:19" x14ac:dyDescent="0.2">
      <c r="B2628" s="1"/>
      <c r="H2628" s="20"/>
      <c r="I2628" s="20"/>
      <c r="J2628" s="20"/>
      <c r="N2628" s="67"/>
      <c r="O2628" s="20"/>
      <c r="S2628" s="72"/>
    </row>
    <row r="2629" spans="2:19" x14ac:dyDescent="0.2">
      <c r="B2629" s="1"/>
      <c r="H2629" s="20"/>
      <c r="I2629" s="20"/>
      <c r="J2629" s="20"/>
      <c r="N2629" s="67"/>
      <c r="O2629" s="20"/>
      <c r="S2629" s="72"/>
    </row>
    <row r="2630" spans="2:19" x14ac:dyDescent="0.2">
      <c r="B2630" s="1"/>
      <c r="H2630" s="20"/>
      <c r="I2630" s="20"/>
      <c r="J2630" s="20"/>
      <c r="N2630" s="67"/>
      <c r="O2630" s="20"/>
      <c r="S2630" s="72"/>
    </row>
    <row r="2631" spans="2:19" x14ac:dyDescent="0.2">
      <c r="B2631" s="1"/>
      <c r="H2631" s="20"/>
      <c r="I2631" s="20"/>
      <c r="J2631" s="20"/>
      <c r="N2631" s="67"/>
      <c r="O2631" s="20"/>
      <c r="S2631" s="72"/>
    </row>
    <row r="2632" spans="2:19" x14ac:dyDescent="0.2">
      <c r="B2632" s="1"/>
      <c r="H2632" s="20"/>
      <c r="I2632" s="20"/>
      <c r="J2632" s="20"/>
      <c r="N2632" s="67"/>
      <c r="O2632" s="20"/>
      <c r="S2632" s="72"/>
    </row>
    <row r="2633" spans="2:19" x14ac:dyDescent="0.2">
      <c r="B2633" s="1"/>
      <c r="H2633" s="20"/>
      <c r="I2633" s="20"/>
      <c r="J2633" s="20"/>
      <c r="N2633" s="67"/>
      <c r="O2633" s="20"/>
      <c r="S2633" s="72"/>
    </row>
    <row r="2634" spans="2:19" x14ac:dyDescent="0.2">
      <c r="B2634" s="1"/>
      <c r="H2634" s="20"/>
      <c r="I2634" s="20"/>
      <c r="J2634" s="20"/>
      <c r="N2634" s="67"/>
      <c r="O2634" s="20"/>
      <c r="S2634" s="72"/>
    </row>
    <row r="2635" spans="2:19" x14ac:dyDescent="0.2">
      <c r="B2635" s="1"/>
      <c r="H2635" s="20"/>
      <c r="I2635" s="20"/>
      <c r="J2635" s="20"/>
      <c r="N2635" s="67"/>
      <c r="O2635" s="20"/>
      <c r="S2635" s="72"/>
    </row>
    <row r="2636" spans="2:19" x14ac:dyDescent="0.2">
      <c r="B2636" s="1"/>
      <c r="H2636" s="20"/>
      <c r="I2636" s="20"/>
      <c r="J2636" s="20"/>
      <c r="N2636" s="67"/>
      <c r="O2636" s="20"/>
      <c r="S2636" s="72"/>
    </row>
    <row r="2637" spans="2:19" x14ac:dyDescent="0.2">
      <c r="B2637" s="1"/>
      <c r="H2637" s="20"/>
      <c r="I2637" s="20"/>
      <c r="J2637" s="20"/>
      <c r="N2637" s="67"/>
      <c r="O2637" s="20"/>
      <c r="S2637" s="72"/>
    </row>
    <row r="2638" spans="2:19" x14ac:dyDescent="0.2">
      <c r="B2638" s="1"/>
      <c r="H2638" s="20"/>
      <c r="I2638" s="20"/>
      <c r="J2638" s="20"/>
      <c r="N2638" s="67"/>
      <c r="O2638" s="20"/>
      <c r="S2638" s="72"/>
    </row>
    <row r="2639" spans="2:19" x14ac:dyDescent="0.2">
      <c r="B2639" s="1"/>
      <c r="H2639" s="20"/>
      <c r="I2639" s="20"/>
      <c r="J2639" s="20"/>
      <c r="N2639" s="67"/>
      <c r="O2639" s="20"/>
      <c r="S2639" s="72"/>
    </row>
    <row r="2640" spans="2:19" x14ac:dyDescent="0.2">
      <c r="B2640" s="1"/>
      <c r="H2640" s="20"/>
      <c r="I2640" s="20"/>
      <c r="J2640" s="20"/>
      <c r="N2640" s="67"/>
      <c r="O2640" s="20"/>
      <c r="S2640" s="72"/>
    </row>
    <row r="2641" spans="2:19" x14ac:dyDescent="0.2">
      <c r="B2641" s="1"/>
      <c r="H2641" s="20"/>
      <c r="I2641" s="20"/>
      <c r="J2641" s="20"/>
      <c r="N2641" s="67"/>
      <c r="O2641" s="20"/>
      <c r="S2641" s="72"/>
    </row>
    <row r="2642" spans="2:19" x14ac:dyDescent="0.2">
      <c r="B2642" s="1"/>
      <c r="H2642" s="20"/>
      <c r="I2642" s="20"/>
      <c r="J2642" s="20"/>
      <c r="N2642" s="67"/>
      <c r="O2642" s="20"/>
      <c r="S2642" s="72"/>
    </row>
    <row r="2643" spans="2:19" x14ac:dyDescent="0.2">
      <c r="B2643" s="1"/>
      <c r="H2643" s="20"/>
      <c r="I2643" s="20"/>
      <c r="J2643" s="20"/>
      <c r="N2643" s="67"/>
      <c r="O2643" s="20"/>
      <c r="S2643" s="72"/>
    </row>
    <row r="2644" spans="2:19" x14ac:dyDescent="0.2">
      <c r="B2644" s="1"/>
      <c r="H2644" s="20"/>
      <c r="I2644" s="20"/>
      <c r="J2644" s="20"/>
      <c r="N2644" s="67"/>
      <c r="O2644" s="20"/>
      <c r="S2644" s="72"/>
    </row>
    <row r="2645" spans="2:19" x14ac:dyDescent="0.2">
      <c r="B2645" s="1"/>
      <c r="H2645" s="20"/>
      <c r="I2645" s="20"/>
      <c r="J2645" s="20"/>
      <c r="N2645" s="67"/>
      <c r="O2645" s="20"/>
      <c r="S2645" s="72"/>
    </row>
    <row r="2646" spans="2:19" x14ac:dyDescent="0.2">
      <c r="B2646" s="1"/>
      <c r="H2646" s="20"/>
      <c r="I2646" s="20"/>
      <c r="J2646" s="20"/>
      <c r="N2646" s="67"/>
      <c r="O2646" s="20"/>
      <c r="S2646" s="72"/>
    </row>
    <row r="2647" spans="2:19" x14ac:dyDescent="0.2">
      <c r="B2647" s="1"/>
      <c r="H2647" s="20"/>
      <c r="I2647" s="20"/>
      <c r="J2647" s="20"/>
      <c r="N2647" s="67"/>
      <c r="O2647" s="20"/>
      <c r="S2647" s="72"/>
    </row>
    <row r="2648" spans="2:19" x14ac:dyDescent="0.2">
      <c r="B2648" s="1"/>
      <c r="H2648" s="20"/>
      <c r="I2648" s="20"/>
      <c r="J2648" s="20"/>
      <c r="N2648" s="67"/>
      <c r="O2648" s="20"/>
      <c r="S2648" s="72"/>
    </row>
    <row r="2649" spans="2:19" x14ac:dyDescent="0.2">
      <c r="B2649" s="1"/>
      <c r="H2649" s="20"/>
      <c r="I2649" s="20"/>
      <c r="J2649" s="20"/>
      <c r="N2649" s="67"/>
      <c r="O2649" s="20"/>
      <c r="S2649" s="72"/>
    </row>
    <row r="2650" spans="2:19" x14ac:dyDescent="0.2">
      <c r="B2650" s="1"/>
      <c r="H2650" s="20"/>
      <c r="I2650" s="20"/>
      <c r="J2650" s="20"/>
      <c r="N2650" s="67"/>
      <c r="O2650" s="20"/>
      <c r="S2650" s="72"/>
    </row>
    <row r="2651" spans="2:19" x14ac:dyDescent="0.2">
      <c r="B2651" s="1"/>
      <c r="H2651" s="20"/>
      <c r="I2651" s="20"/>
      <c r="J2651" s="20"/>
      <c r="N2651" s="67"/>
      <c r="O2651" s="20"/>
      <c r="S2651" s="72"/>
    </row>
    <row r="2652" spans="2:19" x14ac:dyDescent="0.2">
      <c r="B2652" s="1"/>
      <c r="H2652" s="20"/>
      <c r="I2652" s="20"/>
      <c r="J2652" s="20"/>
      <c r="N2652" s="67"/>
      <c r="O2652" s="20"/>
      <c r="S2652" s="72"/>
    </row>
    <row r="2653" spans="2:19" x14ac:dyDescent="0.2">
      <c r="B2653" s="1"/>
      <c r="H2653" s="20"/>
      <c r="I2653" s="20"/>
      <c r="J2653" s="20"/>
      <c r="N2653" s="67"/>
      <c r="O2653" s="20"/>
      <c r="S2653" s="72"/>
    </row>
    <row r="2654" spans="2:19" x14ac:dyDescent="0.2">
      <c r="B2654" s="1"/>
      <c r="H2654" s="20"/>
      <c r="I2654" s="20"/>
      <c r="J2654" s="20"/>
      <c r="N2654" s="67"/>
      <c r="O2654" s="20"/>
      <c r="S2654" s="72"/>
    </row>
    <row r="2655" spans="2:19" x14ac:dyDescent="0.2">
      <c r="B2655" s="1"/>
      <c r="H2655" s="20"/>
      <c r="I2655" s="20"/>
      <c r="J2655" s="20"/>
      <c r="N2655" s="67"/>
      <c r="O2655" s="20"/>
      <c r="S2655" s="72"/>
    </row>
    <row r="2656" spans="2:19" x14ac:dyDescent="0.2">
      <c r="B2656" s="1"/>
      <c r="H2656" s="20"/>
      <c r="I2656" s="20"/>
      <c r="J2656" s="20"/>
      <c r="N2656" s="67"/>
      <c r="O2656" s="20"/>
      <c r="S2656" s="72"/>
    </row>
    <row r="2657" spans="2:19" x14ac:dyDescent="0.2">
      <c r="B2657" s="1"/>
      <c r="H2657" s="20"/>
      <c r="I2657" s="20"/>
      <c r="J2657" s="20"/>
      <c r="N2657" s="67"/>
      <c r="O2657" s="20"/>
      <c r="S2657" s="72"/>
    </row>
    <row r="2658" spans="2:19" x14ac:dyDescent="0.2">
      <c r="B2658" s="1"/>
      <c r="H2658" s="20"/>
      <c r="I2658" s="20"/>
      <c r="J2658" s="20"/>
      <c r="N2658" s="67"/>
      <c r="O2658" s="20"/>
      <c r="S2658" s="72"/>
    </row>
    <row r="2659" spans="2:19" x14ac:dyDescent="0.2">
      <c r="B2659" s="1"/>
      <c r="H2659" s="20"/>
      <c r="I2659" s="20"/>
      <c r="J2659" s="20"/>
      <c r="N2659" s="67"/>
      <c r="O2659" s="20"/>
      <c r="S2659" s="72"/>
    </row>
    <row r="2660" spans="2:19" x14ac:dyDescent="0.2">
      <c r="B2660" s="1"/>
      <c r="H2660" s="20"/>
      <c r="I2660" s="20"/>
      <c r="J2660" s="20"/>
      <c r="N2660" s="67"/>
      <c r="O2660" s="20"/>
      <c r="S2660" s="72"/>
    </row>
    <row r="2661" spans="2:19" x14ac:dyDescent="0.2">
      <c r="B2661" s="1"/>
      <c r="H2661" s="20"/>
      <c r="I2661" s="20"/>
      <c r="J2661" s="20"/>
      <c r="N2661" s="67"/>
      <c r="O2661" s="20"/>
      <c r="S2661" s="72"/>
    </row>
    <row r="2662" spans="2:19" x14ac:dyDescent="0.2">
      <c r="B2662" s="1"/>
      <c r="H2662" s="20"/>
      <c r="I2662" s="20"/>
      <c r="J2662" s="20"/>
      <c r="N2662" s="67"/>
      <c r="O2662" s="20"/>
      <c r="S2662" s="72"/>
    </row>
    <row r="2663" spans="2:19" x14ac:dyDescent="0.2">
      <c r="B2663" s="1"/>
      <c r="H2663" s="20"/>
      <c r="I2663" s="20"/>
      <c r="J2663" s="20"/>
      <c r="N2663" s="67"/>
      <c r="O2663" s="20"/>
      <c r="S2663" s="72"/>
    </row>
    <row r="2664" spans="2:19" x14ac:dyDescent="0.2">
      <c r="B2664" s="1"/>
      <c r="H2664" s="20"/>
      <c r="I2664" s="20"/>
      <c r="J2664" s="20"/>
      <c r="N2664" s="67"/>
      <c r="O2664" s="20"/>
      <c r="S2664" s="72"/>
    </row>
    <row r="2665" spans="2:19" x14ac:dyDescent="0.2">
      <c r="B2665" s="1"/>
      <c r="H2665" s="20"/>
      <c r="I2665" s="20"/>
      <c r="J2665" s="20"/>
      <c r="N2665" s="67"/>
      <c r="O2665" s="20"/>
      <c r="S2665" s="72"/>
    </row>
    <row r="2666" spans="2:19" x14ac:dyDescent="0.2">
      <c r="B2666" s="1"/>
      <c r="H2666" s="20"/>
      <c r="I2666" s="20"/>
      <c r="J2666" s="20"/>
      <c r="N2666" s="67"/>
      <c r="O2666" s="20"/>
      <c r="S2666" s="72"/>
    </row>
    <row r="2667" spans="2:19" x14ac:dyDescent="0.2">
      <c r="B2667" s="1"/>
      <c r="H2667" s="20"/>
      <c r="I2667" s="20"/>
      <c r="J2667" s="20"/>
      <c r="N2667" s="67"/>
      <c r="O2667" s="20"/>
      <c r="S2667" s="72"/>
    </row>
    <row r="2668" spans="2:19" x14ac:dyDescent="0.2">
      <c r="B2668" s="1"/>
      <c r="H2668" s="20"/>
      <c r="I2668" s="20"/>
      <c r="J2668" s="20"/>
      <c r="N2668" s="67"/>
      <c r="O2668" s="20"/>
      <c r="S2668" s="72"/>
    </row>
    <row r="2669" spans="2:19" x14ac:dyDescent="0.2">
      <c r="B2669" s="1"/>
      <c r="H2669" s="20"/>
      <c r="I2669" s="20"/>
      <c r="J2669" s="20"/>
      <c r="N2669" s="67"/>
      <c r="O2669" s="20"/>
      <c r="S2669" s="72"/>
    </row>
    <row r="2670" spans="2:19" x14ac:dyDescent="0.2">
      <c r="B2670" s="1"/>
      <c r="H2670" s="20"/>
      <c r="I2670" s="20"/>
      <c r="J2670" s="20"/>
      <c r="N2670" s="67"/>
      <c r="O2670" s="20"/>
      <c r="S2670" s="72"/>
    </row>
    <row r="2671" spans="2:19" x14ac:dyDescent="0.2">
      <c r="B2671" s="1"/>
      <c r="H2671" s="20"/>
      <c r="I2671" s="20"/>
      <c r="J2671" s="20"/>
      <c r="N2671" s="67"/>
      <c r="O2671" s="20"/>
      <c r="S2671" s="72"/>
    </row>
    <row r="2672" spans="2:19" x14ac:dyDescent="0.2">
      <c r="B2672" s="1"/>
      <c r="H2672" s="20"/>
      <c r="I2672" s="20"/>
      <c r="J2672" s="20"/>
      <c r="N2672" s="67"/>
      <c r="O2672" s="20"/>
      <c r="S2672" s="72"/>
    </row>
    <row r="2673" spans="2:19" x14ac:dyDescent="0.2">
      <c r="B2673" s="1"/>
      <c r="H2673" s="20"/>
      <c r="I2673" s="20"/>
      <c r="J2673" s="20"/>
      <c r="N2673" s="67"/>
      <c r="O2673" s="20"/>
      <c r="S2673" s="72"/>
    </row>
    <row r="2674" spans="2:19" x14ac:dyDescent="0.2">
      <c r="B2674" s="1"/>
      <c r="H2674" s="20"/>
      <c r="I2674" s="20"/>
      <c r="J2674" s="20"/>
      <c r="N2674" s="67"/>
      <c r="O2674" s="20"/>
      <c r="S2674" s="72"/>
    </row>
    <row r="2675" spans="2:19" x14ac:dyDescent="0.2">
      <c r="B2675" s="1"/>
      <c r="H2675" s="20"/>
      <c r="I2675" s="20"/>
      <c r="J2675" s="20"/>
      <c r="N2675" s="67"/>
      <c r="O2675" s="20"/>
      <c r="S2675" s="72"/>
    </row>
    <row r="2676" spans="2:19" x14ac:dyDescent="0.2">
      <c r="B2676" s="1"/>
      <c r="H2676" s="20"/>
      <c r="I2676" s="20"/>
      <c r="J2676" s="20"/>
      <c r="N2676" s="67"/>
      <c r="O2676" s="20"/>
      <c r="S2676" s="72"/>
    </row>
    <row r="2677" spans="2:19" x14ac:dyDescent="0.2">
      <c r="B2677" s="1"/>
      <c r="H2677" s="20"/>
      <c r="I2677" s="20"/>
      <c r="J2677" s="20"/>
      <c r="N2677" s="67"/>
      <c r="O2677" s="20"/>
      <c r="S2677" s="72"/>
    </row>
    <row r="2678" spans="2:19" x14ac:dyDescent="0.2">
      <c r="B2678" s="1"/>
      <c r="H2678" s="20"/>
      <c r="I2678" s="20"/>
      <c r="J2678" s="20"/>
      <c r="N2678" s="67"/>
      <c r="O2678" s="20"/>
      <c r="S2678" s="72"/>
    </row>
    <row r="2679" spans="2:19" x14ac:dyDescent="0.2">
      <c r="B2679" s="1"/>
      <c r="H2679" s="20"/>
      <c r="I2679" s="20"/>
      <c r="J2679" s="20"/>
      <c r="N2679" s="67"/>
      <c r="O2679" s="20"/>
      <c r="S2679" s="72"/>
    </row>
    <row r="2680" spans="2:19" x14ac:dyDescent="0.2">
      <c r="B2680" s="1"/>
      <c r="H2680" s="20"/>
      <c r="I2680" s="20"/>
      <c r="J2680" s="20"/>
      <c r="N2680" s="67"/>
      <c r="O2680" s="20"/>
      <c r="S2680" s="72"/>
    </row>
    <row r="2681" spans="2:19" x14ac:dyDescent="0.2">
      <c r="B2681" s="1"/>
      <c r="H2681" s="20"/>
      <c r="I2681" s="20"/>
      <c r="J2681" s="20"/>
      <c r="N2681" s="67"/>
      <c r="O2681" s="20"/>
      <c r="S2681" s="72"/>
    </row>
    <row r="2682" spans="2:19" x14ac:dyDescent="0.2">
      <c r="B2682" s="1"/>
      <c r="H2682" s="20"/>
      <c r="I2682" s="20"/>
      <c r="J2682" s="20"/>
      <c r="N2682" s="67"/>
      <c r="O2682" s="20"/>
      <c r="S2682" s="72"/>
    </row>
    <row r="2683" spans="2:19" x14ac:dyDescent="0.2">
      <c r="B2683" s="1"/>
      <c r="H2683" s="20"/>
      <c r="I2683" s="20"/>
      <c r="J2683" s="20"/>
      <c r="N2683" s="67"/>
      <c r="O2683" s="20"/>
      <c r="S2683" s="72"/>
    </row>
    <row r="2684" spans="2:19" x14ac:dyDescent="0.2">
      <c r="B2684" s="1"/>
      <c r="H2684" s="20"/>
      <c r="I2684" s="20"/>
      <c r="J2684" s="20"/>
      <c r="N2684" s="67"/>
      <c r="O2684" s="20"/>
      <c r="S2684" s="72"/>
    </row>
    <row r="2685" spans="2:19" x14ac:dyDescent="0.2">
      <c r="B2685" s="1"/>
      <c r="H2685" s="20"/>
      <c r="I2685" s="20"/>
      <c r="J2685" s="20"/>
      <c r="N2685" s="67"/>
      <c r="O2685" s="20"/>
      <c r="S2685" s="72"/>
    </row>
    <row r="2686" spans="2:19" x14ac:dyDescent="0.2">
      <c r="B2686" s="1"/>
      <c r="H2686" s="20"/>
      <c r="I2686" s="20"/>
      <c r="J2686" s="20"/>
      <c r="N2686" s="67"/>
      <c r="O2686" s="20"/>
      <c r="S2686" s="72"/>
    </row>
    <row r="2687" spans="2:19" x14ac:dyDescent="0.2">
      <c r="B2687" s="1"/>
      <c r="H2687" s="20"/>
      <c r="I2687" s="20"/>
      <c r="J2687" s="20"/>
      <c r="N2687" s="67"/>
      <c r="O2687" s="20"/>
      <c r="S2687" s="72"/>
    </row>
    <row r="2688" spans="2:19" x14ac:dyDescent="0.2">
      <c r="B2688" s="1"/>
      <c r="H2688" s="20"/>
      <c r="I2688" s="20"/>
      <c r="J2688" s="20"/>
      <c r="N2688" s="67"/>
      <c r="O2688" s="20"/>
      <c r="S2688" s="72"/>
    </row>
    <row r="2689" spans="2:19" x14ac:dyDescent="0.2">
      <c r="B2689" s="1"/>
      <c r="H2689" s="20"/>
      <c r="I2689" s="20"/>
      <c r="J2689" s="20"/>
      <c r="N2689" s="67"/>
      <c r="O2689" s="20"/>
      <c r="S2689" s="72"/>
    </row>
    <row r="2690" spans="2:19" x14ac:dyDescent="0.2">
      <c r="B2690" s="1"/>
      <c r="H2690" s="20"/>
      <c r="I2690" s="20"/>
      <c r="J2690" s="20"/>
      <c r="N2690" s="67"/>
      <c r="O2690" s="20"/>
      <c r="S2690" s="72"/>
    </row>
    <row r="2691" spans="2:19" x14ac:dyDescent="0.2">
      <c r="B2691" s="1"/>
      <c r="H2691" s="20"/>
      <c r="I2691" s="20"/>
      <c r="J2691" s="20"/>
      <c r="N2691" s="67"/>
      <c r="O2691" s="20"/>
      <c r="S2691" s="72"/>
    </row>
    <row r="2692" spans="2:19" x14ac:dyDescent="0.2">
      <c r="B2692" s="1"/>
      <c r="H2692" s="20"/>
      <c r="I2692" s="20"/>
      <c r="J2692" s="20"/>
      <c r="N2692" s="67"/>
      <c r="O2692" s="20"/>
      <c r="S2692" s="72"/>
    </row>
    <row r="2693" spans="2:19" x14ac:dyDescent="0.2">
      <c r="B2693" s="1"/>
      <c r="H2693" s="20"/>
      <c r="I2693" s="20"/>
      <c r="J2693" s="20"/>
      <c r="N2693" s="67"/>
      <c r="O2693" s="20"/>
      <c r="S2693" s="72"/>
    </row>
    <row r="2694" spans="2:19" x14ac:dyDescent="0.2">
      <c r="B2694" s="1"/>
      <c r="H2694" s="20"/>
      <c r="I2694" s="20"/>
      <c r="J2694" s="20"/>
      <c r="N2694" s="67"/>
      <c r="O2694" s="20"/>
      <c r="S2694" s="72"/>
    </row>
    <row r="2695" spans="2:19" x14ac:dyDescent="0.2">
      <c r="B2695" s="1"/>
      <c r="H2695" s="20"/>
      <c r="I2695" s="20"/>
      <c r="J2695" s="20"/>
      <c r="N2695" s="67"/>
      <c r="O2695" s="20"/>
      <c r="S2695" s="72"/>
    </row>
    <row r="2696" spans="2:19" x14ac:dyDescent="0.2">
      <c r="B2696" s="1"/>
      <c r="H2696" s="20"/>
      <c r="I2696" s="20"/>
      <c r="J2696" s="20"/>
      <c r="N2696" s="67"/>
      <c r="O2696" s="20"/>
      <c r="S2696" s="72"/>
    </row>
    <row r="2697" spans="2:19" x14ac:dyDescent="0.2">
      <c r="B2697" s="1"/>
      <c r="H2697" s="20"/>
      <c r="I2697" s="20"/>
      <c r="J2697" s="20"/>
      <c r="N2697" s="67"/>
      <c r="O2697" s="20"/>
      <c r="S2697" s="72"/>
    </row>
    <row r="2698" spans="2:19" x14ac:dyDescent="0.2">
      <c r="B2698" s="1"/>
      <c r="H2698" s="20"/>
      <c r="I2698" s="20"/>
      <c r="J2698" s="20"/>
      <c r="N2698" s="67"/>
      <c r="O2698" s="20"/>
      <c r="S2698" s="72"/>
    </row>
    <row r="2699" spans="2:19" x14ac:dyDescent="0.2">
      <c r="B2699" s="1"/>
      <c r="H2699" s="20"/>
      <c r="I2699" s="20"/>
      <c r="J2699" s="20"/>
      <c r="N2699" s="67"/>
      <c r="O2699" s="20"/>
      <c r="S2699" s="72"/>
    </row>
    <row r="2700" spans="2:19" x14ac:dyDescent="0.2">
      <c r="B2700" s="1"/>
      <c r="H2700" s="20"/>
      <c r="I2700" s="20"/>
      <c r="J2700" s="20"/>
      <c r="N2700" s="67"/>
      <c r="O2700" s="20"/>
      <c r="S2700" s="72"/>
    </row>
    <row r="2701" spans="2:19" x14ac:dyDescent="0.2">
      <c r="B2701" s="1"/>
      <c r="H2701" s="20"/>
      <c r="I2701" s="20"/>
      <c r="J2701" s="20"/>
      <c r="N2701" s="67"/>
      <c r="O2701" s="20"/>
      <c r="S2701" s="72"/>
    </row>
    <row r="2702" spans="2:19" x14ac:dyDescent="0.2">
      <c r="B2702" s="1"/>
      <c r="H2702" s="20"/>
      <c r="I2702" s="20"/>
      <c r="J2702" s="20"/>
      <c r="N2702" s="67"/>
      <c r="O2702" s="20"/>
      <c r="S2702" s="72"/>
    </row>
    <row r="2703" spans="2:19" x14ac:dyDescent="0.2">
      <c r="B2703" s="1"/>
      <c r="H2703" s="20"/>
      <c r="I2703" s="20"/>
      <c r="J2703" s="20"/>
      <c r="N2703" s="67"/>
      <c r="O2703" s="20"/>
      <c r="S2703" s="72"/>
    </row>
    <row r="2704" spans="2:19" x14ac:dyDescent="0.2">
      <c r="B2704" s="1"/>
      <c r="H2704" s="20"/>
      <c r="I2704" s="20"/>
      <c r="J2704" s="20"/>
      <c r="N2704" s="67"/>
      <c r="O2704" s="20"/>
      <c r="S2704" s="72"/>
    </row>
    <row r="2705" spans="2:19" x14ac:dyDescent="0.2">
      <c r="B2705" s="1"/>
      <c r="H2705" s="20"/>
      <c r="I2705" s="20"/>
      <c r="J2705" s="20"/>
      <c r="N2705" s="67"/>
      <c r="O2705" s="20"/>
      <c r="S2705" s="72"/>
    </row>
    <row r="2706" spans="2:19" x14ac:dyDescent="0.2">
      <c r="B2706" s="1"/>
      <c r="H2706" s="20"/>
      <c r="I2706" s="20"/>
      <c r="J2706" s="20"/>
      <c r="N2706" s="67"/>
      <c r="O2706" s="20"/>
      <c r="S2706" s="72"/>
    </row>
    <row r="2707" spans="2:19" x14ac:dyDescent="0.2">
      <c r="B2707" s="1"/>
      <c r="H2707" s="20"/>
      <c r="I2707" s="20"/>
      <c r="J2707" s="20"/>
      <c r="N2707" s="67"/>
      <c r="O2707" s="20"/>
      <c r="S2707" s="72"/>
    </row>
    <row r="2708" spans="2:19" x14ac:dyDescent="0.2">
      <c r="B2708" s="1"/>
      <c r="H2708" s="20"/>
      <c r="I2708" s="20"/>
      <c r="J2708" s="20"/>
      <c r="N2708" s="67"/>
      <c r="O2708" s="20"/>
      <c r="S2708" s="72"/>
    </row>
    <row r="2709" spans="2:19" x14ac:dyDescent="0.2">
      <c r="B2709" s="1"/>
      <c r="H2709" s="20"/>
      <c r="I2709" s="20"/>
      <c r="J2709" s="20"/>
      <c r="N2709" s="67"/>
      <c r="O2709" s="20"/>
      <c r="S2709" s="72"/>
    </row>
    <row r="2710" spans="2:19" x14ac:dyDescent="0.2">
      <c r="B2710" s="1"/>
      <c r="H2710" s="20"/>
      <c r="I2710" s="20"/>
      <c r="J2710" s="20"/>
      <c r="N2710" s="67"/>
      <c r="O2710" s="20"/>
      <c r="S2710" s="72"/>
    </row>
    <row r="2711" spans="2:19" x14ac:dyDescent="0.2">
      <c r="B2711" s="1"/>
      <c r="H2711" s="20"/>
      <c r="I2711" s="20"/>
      <c r="J2711" s="20"/>
      <c r="N2711" s="67"/>
      <c r="O2711" s="20"/>
      <c r="S2711" s="72"/>
    </row>
    <row r="2712" spans="2:19" x14ac:dyDescent="0.2">
      <c r="B2712" s="1"/>
      <c r="H2712" s="20"/>
      <c r="I2712" s="20"/>
      <c r="J2712" s="20"/>
      <c r="N2712" s="67"/>
      <c r="O2712" s="20"/>
      <c r="S2712" s="72"/>
    </row>
    <row r="2713" spans="2:19" x14ac:dyDescent="0.2">
      <c r="B2713" s="1"/>
      <c r="H2713" s="20"/>
      <c r="I2713" s="20"/>
      <c r="J2713" s="20"/>
      <c r="N2713" s="67"/>
      <c r="O2713" s="20"/>
      <c r="S2713" s="72"/>
    </row>
    <row r="2714" spans="2:19" x14ac:dyDescent="0.2">
      <c r="B2714" s="1"/>
      <c r="H2714" s="20"/>
      <c r="I2714" s="20"/>
      <c r="J2714" s="20"/>
      <c r="N2714" s="67"/>
      <c r="O2714" s="20"/>
      <c r="S2714" s="72"/>
    </row>
    <row r="2715" spans="2:19" x14ac:dyDescent="0.2">
      <c r="B2715" s="1"/>
      <c r="H2715" s="20"/>
      <c r="I2715" s="20"/>
      <c r="J2715" s="20"/>
      <c r="N2715" s="67"/>
      <c r="O2715" s="20"/>
      <c r="S2715" s="72"/>
    </row>
    <row r="2716" spans="2:19" x14ac:dyDescent="0.2">
      <c r="B2716" s="1"/>
      <c r="H2716" s="20"/>
      <c r="I2716" s="20"/>
      <c r="J2716" s="20"/>
      <c r="N2716" s="67"/>
      <c r="O2716" s="20"/>
      <c r="S2716" s="72"/>
    </row>
    <row r="2717" spans="2:19" x14ac:dyDescent="0.2">
      <c r="B2717" s="1"/>
      <c r="H2717" s="20"/>
      <c r="I2717" s="20"/>
      <c r="J2717" s="20"/>
      <c r="N2717" s="67"/>
      <c r="O2717" s="20"/>
      <c r="S2717" s="72"/>
    </row>
    <row r="2718" spans="2:19" x14ac:dyDescent="0.2">
      <c r="B2718" s="1"/>
      <c r="H2718" s="20"/>
      <c r="I2718" s="20"/>
      <c r="J2718" s="20"/>
      <c r="N2718" s="67"/>
      <c r="O2718" s="20"/>
      <c r="S2718" s="72"/>
    </row>
    <row r="2719" spans="2:19" x14ac:dyDescent="0.2">
      <c r="B2719" s="1"/>
      <c r="H2719" s="20"/>
      <c r="I2719" s="20"/>
      <c r="J2719" s="20"/>
      <c r="N2719" s="67"/>
      <c r="O2719" s="20"/>
      <c r="S2719" s="72"/>
    </row>
    <row r="2720" spans="2:19" x14ac:dyDescent="0.2">
      <c r="B2720" s="1"/>
      <c r="H2720" s="20"/>
      <c r="I2720" s="20"/>
      <c r="J2720" s="20"/>
      <c r="N2720" s="67"/>
      <c r="O2720" s="20"/>
      <c r="S2720" s="72"/>
    </row>
    <row r="2721" spans="2:19" x14ac:dyDescent="0.2">
      <c r="B2721" s="1"/>
      <c r="H2721" s="20"/>
      <c r="I2721" s="20"/>
      <c r="J2721" s="20"/>
      <c r="N2721" s="67"/>
      <c r="O2721" s="20"/>
      <c r="S2721" s="72"/>
    </row>
    <row r="2722" spans="2:19" x14ac:dyDescent="0.2">
      <c r="B2722" s="1"/>
      <c r="H2722" s="20"/>
      <c r="I2722" s="20"/>
      <c r="J2722" s="20"/>
      <c r="N2722" s="67"/>
      <c r="O2722" s="20"/>
      <c r="S2722" s="72"/>
    </row>
    <row r="2723" spans="2:19" x14ac:dyDescent="0.2">
      <c r="B2723" s="1"/>
      <c r="H2723" s="20"/>
      <c r="I2723" s="20"/>
      <c r="J2723" s="20"/>
      <c r="N2723" s="67"/>
      <c r="O2723" s="20"/>
      <c r="S2723" s="72"/>
    </row>
    <row r="2724" spans="2:19" x14ac:dyDescent="0.2">
      <c r="B2724" s="1"/>
      <c r="H2724" s="20"/>
      <c r="I2724" s="20"/>
      <c r="J2724" s="20"/>
      <c r="N2724" s="67"/>
      <c r="O2724" s="20"/>
      <c r="S2724" s="72"/>
    </row>
    <row r="2725" spans="2:19" x14ac:dyDescent="0.2">
      <c r="B2725" s="1"/>
      <c r="H2725" s="20"/>
      <c r="I2725" s="20"/>
      <c r="J2725" s="20"/>
      <c r="N2725" s="67"/>
      <c r="O2725" s="20"/>
      <c r="S2725" s="72"/>
    </row>
    <row r="2726" spans="2:19" x14ac:dyDescent="0.2">
      <c r="B2726" s="1"/>
      <c r="H2726" s="20"/>
      <c r="I2726" s="20"/>
      <c r="J2726" s="20"/>
      <c r="N2726" s="67"/>
      <c r="O2726" s="20"/>
      <c r="S2726" s="72"/>
    </row>
    <row r="2727" spans="2:19" x14ac:dyDescent="0.2">
      <c r="B2727" s="1"/>
      <c r="H2727" s="20"/>
      <c r="I2727" s="20"/>
      <c r="J2727" s="20"/>
      <c r="N2727" s="67"/>
      <c r="O2727" s="20"/>
      <c r="S2727" s="72"/>
    </row>
    <row r="2728" spans="2:19" x14ac:dyDescent="0.2">
      <c r="B2728" s="1"/>
      <c r="H2728" s="20"/>
      <c r="I2728" s="20"/>
      <c r="J2728" s="20"/>
      <c r="N2728" s="67"/>
      <c r="O2728" s="20"/>
      <c r="S2728" s="72"/>
    </row>
    <row r="2729" spans="2:19" x14ac:dyDescent="0.2">
      <c r="B2729" s="1"/>
      <c r="H2729" s="20"/>
      <c r="I2729" s="20"/>
      <c r="J2729" s="20"/>
      <c r="N2729" s="67"/>
      <c r="O2729" s="20"/>
      <c r="S2729" s="72"/>
    </row>
    <row r="2730" spans="2:19" x14ac:dyDescent="0.2">
      <c r="B2730" s="1"/>
      <c r="H2730" s="20"/>
      <c r="I2730" s="20"/>
      <c r="J2730" s="20"/>
      <c r="N2730" s="67"/>
      <c r="O2730" s="20"/>
      <c r="S2730" s="72"/>
    </row>
    <row r="2731" spans="2:19" x14ac:dyDescent="0.2">
      <c r="B2731" s="1"/>
      <c r="H2731" s="20"/>
      <c r="I2731" s="20"/>
      <c r="J2731" s="20"/>
      <c r="N2731" s="67"/>
      <c r="O2731" s="20"/>
      <c r="S2731" s="72"/>
    </row>
    <row r="2732" spans="2:19" x14ac:dyDescent="0.2">
      <c r="B2732" s="1"/>
      <c r="H2732" s="20"/>
      <c r="I2732" s="20"/>
      <c r="J2732" s="20"/>
      <c r="N2732" s="67"/>
      <c r="O2732" s="20"/>
      <c r="S2732" s="72"/>
    </row>
    <row r="2733" spans="2:19" x14ac:dyDescent="0.2">
      <c r="B2733" s="1"/>
      <c r="H2733" s="20"/>
      <c r="I2733" s="20"/>
      <c r="J2733" s="20"/>
      <c r="N2733" s="67"/>
      <c r="O2733" s="20"/>
      <c r="S2733" s="72"/>
    </row>
    <row r="2734" spans="2:19" x14ac:dyDescent="0.2">
      <c r="B2734" s="1"/>
      <c r="H2734" s="20"/>
      <c r="I2734" s="20"/>
      <c r="J2734" s="20"/>
      <c r="N2734" s="67"/>
      <c r="O2734" s="20"/>
      <c r="S2734" s="72"/>
    </row>
    <row r="2735" spans="2:19" x14ac:dyDescent="0.2">
      <c r="B2735" s="1"/>
      <c r="H2735" s="20"/>
      <c r="I2735" s="20"/>
      <c r="J2735" s="20"/>
      <c r="N2735" s="67"/>
      <c r="O2735" s="20"/>
      <c r="S2735" s="72"/>
    </row>
    <row r="2736" spans="2:19" x14ac:dyDescent="0.2">
      <c r="B2736" s="1"/>
      <c r="H2736" s="20"/>
      <c r="I2736" s="20"/>
      <c r="J2736" s="20"/>
      <c r="N2736" s="67"/>
      <c r="O2736" s="20"/>
      <c r="S2736" s="72"/>
    </row>
    <row r="2737" spans="2:19" x14ac:dyDescent="0.2">
      <c r="B2737" s="1"/>
      <c r="H2737" s="20"/>
      <c r="I2737" s="20"/>
      <c r="J2737" s="20"/>
      <c r="N2737" s="67"/>
      <c r="O2737" s="20"/>
      <c r="S2737" s="72"/>
    </row>
    <row r="2738" spans="2:19" x14ac:dyDescent="0.2">
      <c r="B2738" s="1"/>
      <c r="H2738" s="20"/>
      <c r="I2738" s="20"/>
      <c r="J2738" s="20"/>
      <c r="N2738" s="67"/>
      <c r="O2738" s="20"/>
      <c r="S2738" s="72"/>
    </row>
    <row r="2739" spans="2:19" x14ac:dyDescent="0.2">
      <c r="B2739" s="1"/>
      <c r="H2739" s="20"/>
      <c r="I2739" s="20"/>
      <c r="J2739" s="20"/>
      <c r="N2739" s="67"/>
      <c r="O2739" s="20"/>
      <c r="S2739" s="72"/>
    </row>
    <row r="2740" spans="2:19" x14ac:dyDescent="0.2">
      <c r="B2740" s="1"/>
      <c r="H2740" s="20"/>
      <c r="I2740" s="20"/>
      <c r="J2740" s="20"/>
      <c r="N2740" s="67"/>
      <c r="O2740" s="20"/>
      <c r="S2740" s="72"/>
    </row>
    <row r="2741" spans="2:19" x14ac:dyDescent="0.2">
      <c r="B2741" s="1"/>
      <c r="H2741" s="20"/>
      <c r="I2741" s="20"/>
      <c r="J2741" s="20"/>
      <c r="N2741" s="67"/>
      <c r="O2741" s="20"/>
      <c r="S2741" s="72"/>
    </row>
    <row r="2742" spans="2:19" x14ac:dyDescent="0.2">
      <c r="B2742" s="1"/>
      <c r="H2742" s="20"/>
      <c r="I2742" s="20"/>
      <c r="J2742" s="20"/>
      <c r="N2742" s="67"/>
      <c r="O2742" s="20"/>
      <c r="S2742" s="72"/>
    </row>
    <row r="2743" spans="2:19" x14ac:dyDescent="0.2">
      <c r="B2743" s="1"/>
      <c r="H2743" s="20"/>
      <c r="I2743" s="20"/>
      <c r="J2743" s="20"/>
      <c r="N2743" s="67"/>
      <c r="O2743" s="20"/>
      <c r="S2743" s="72"/>
    </row>
    <row r="2744" spans="2:19" x14ac:dyDescent="0.2">
      <c r="B2744" s="1"/>
      <c r="H2744" s="20"/>
      <c r="I2744" s="20"/>
      <c r="J2744" s="20"/>
      <c r="N2744" s="67"/>
      <c r="O2744" s="20"/>
      <c r="S2744" s="72"/>
    </row>
    <row r="2745" spans="2:19" x14ac:dyDescent="0.2">
      <c r="B2745" s="1"/>
      <c r="H2745" s="20"/>
      <c r="I2745" s="20"/>
      <c r="J2745" s="20"/>
      <c r="N2745" s="67"/>
      <c r="O2745" s="20"/>
      <c r="S2745" s="72"/>
    </row>
    <row r="2746" spans="2:19" x14ac:dyDescent="0.2">
      <c r="B2746" s="1"/>
      <c r="H2746" s="20"/>
      <c r="I2746" s="20"/>
      <c r="J2746" s="20"/>
      <c r="N2746" s="67"/>
      <c r="O2746" s="20"/>
      <c r="S2746" s="72"/>
    </row>
    <row r="2747" spans="2:19" x14ac:dyDescent="0.2">
      <c r="B2747" s="1"/>
      <c r="H2747" s="20"/>
      <c r="I2747" s="20"/>
      <c r="J2747" s="20"/>
      <c r="N2747" s="67"/>
      <c r="O2747" s="20"/>
      <c r="S2747" s="72"/>
    </row>
    <row r="2748" spans="2:19" x14ac:dyDescent="0.2">
      <c r="B2748" s="1"/>
      <c r="H2748" s="20"/>
      <c r="I2748" s="20"/>
      <c r="J2748" s="20"/>
      <c r="N2748" s="67"/>
      <c r="O2748" s="20"/>
      <c r="S2748" s="72"/>
    </row>
    <row r="2749" spans="2:19" x14ac:dyDescent="0.2">
      <c r="B2749" s="1"/>
      <c r="H2749" s="20"/>
      <c r="I2749" s="20"/>
      <c r="J2749" s="20"/>
      <c r="N2749" s="67"/>
      <c r="O2749" s="20"/>
      <c r="S2749" s="72"/>
    </row>
    <row r="2750" spans="2:19" x14ac:dyDescent="0.2">
      <c r="B2750" s="1"/>
      <c r="H2750" s="20"/>
      <c r="I2750" s="20"/>
      <c r="J2750" s="20"/>
      <c r="N2750" s="67"/>
      <c r="O2750" s="20"/>
      <c r="S2750" s="72"/>
    </row>
    <row r="2751" spans="2:19" x14ac:dyDescent="0.2">
      <c r="B2751" s="1"/>
      <c r="H2751" s="20"/>
      <c r="I2751" s="20"/>
      <c r="J2751" s="20"/>
      <c r="N2751" s="67"/>
      <c r="O2751" s="20"/>
      <c r="S2751" s="72"/>
    </row>
    <row r="2752" spans="2:19" x14ac:dyDescent="0.2">
      <c r="B2752" s="1"/>
      <c r="H2752" s="20"/>
      <c r="I2752" s="20"/>
      <c r="J2752" s="20"/>
      <c r="N2752" s="67"/>
      <c r="O2752" s="20"/>
      <c r="S2752" s="72"/>
    </row>
    <row r="2753" spans="2:19" x14ac:dyDescent="0.2">
      <c r="B2753" s="1"/>
      <c r="H2753" s="20"/>
      <c r="I2753" s="20"/>
      <c r="J2753" s="20"/>
      <c r="N2753" s="67"/>
      <c r="O2753" s="20"/>
      <c r="S2753" s="72"/>
    </row>
    <row r="2754" spans="2:19" x14ac:dyDescent="0.2">
      <c r="B2754" s="1"/>
      <c r="H2754" s="20"/>
      <c r="I2754" s="20"/>
      <c r="J2754" s="20"/>
      <c r="N2754" s="67"/>
      <c r="O2754" s="20"/>
      <c r="S2754" s="72"/>
    </row>
    <row r="2755" spans="2:19" x14ac:dyDescent="0.2">
      <c r="B2755" s="1"/>
      <c r="H2755" s="20"/>
      <c r="I2755" s="20"/>
      <c r="J2755" s="20"/>
      <c r="N2755" s="67"/>
      <c r="O2755" s="20"/>
      <c r="S2755" s="72"/>
    </row>
    <row r="2756" spans="2:19" x14ac:dyDescent="0.2">
      <c r="B2756" s="1"/>
      <c r="H2756" s="20"/>
      <c r="I2756" s="20"/>
      <c r="J2756" s="20"/>
      <c r="N2756" s="67"/>
      <c r="O2756" s="20"/>
      <c r="S2756" s="72"/>
    </row>
    <row r="2757" spans="2:19" x14ac:dyDescent="0.2">
      <c r="B2757" s="1"/>
      <c r="H2757" s="20"/>
      <c r="I2757" s="20"/>
      <c r="J2757" s="20"/>
      <c r="N2757" s="67"/>
      <c r="O2757" s="20"/>
      <c r="S2757" s="72"/>
    </row>
    <row r="2758" spans="2:19" x14ac:dyDescent="0.2">
      <c r="B2758" s="1"/>
      <c r="H2758" s="20"/>
      <c r="I2758" s="20"/>
      <c r="J2758" s="20"/>
      <c r="N2758" s="67"/>
      <c r="O2758" s="20"/>
      <c r="S2758" s="72"/>
    </row>
    <row r="2759" spans="2:19" x14ac:dyDescent="0.2">
      <c r="B2759" s="1"/>
      <c r="H2759" s="20"/>
      <c r="I2759" s="20"/>
      <c r="J2759" s="20"/>
      <c r="N2759" s="67"/>
      <c r="O2759" s="20"/>
      <c r="S2759" s="72"/>
    </row>
    <row r="2760" spans="2:19" x14ac:dyDescent="0.2">
      <c r="B2760" s="1"/>
      <c r="H2760" s="20"/>
      <c r="I2760" s="20"/>
      <c r="J2760" s="20"/>
      <c r="N2760" s="67"/>
      <c r="O2760" s="20"/>
      <c r="S2760" s="72"/>
    </row>
    <row r="2761" spans="2:19" x14ac:dyDescent="0.2">
      <c r="B2761" s="1"/>
      <c r="H2761" s="20"/>
      <c r="I2761" s="20"/>
      <c r="J2761" s="20"/>
      <c r="N2761" s="67"/>
      <c r="O2761" s="20"/>
      <c r="S2761" s="72"/>
    </row>
    <row r="2762" spans="2:19" x14ac:dyDescent="0.2">
      <c r="B2762" s="1"/>
      <c r="H2762" s="20"/>
      <c r="I2762" s="20"/>
      <c r="J2762" s="20"/>
      <c r="N2762" s="67"/>
      <c r="O2762" s="20"/>
      <c r="S2762" s="72"/>
    </row>
    <row r="2763" spans="2:19" x14ac:dyDescent="0.2">
      <c r="B2763" s="1"/>
      <c r="H2763" s="20"/>
      <c r="I2763" s="20"/>
      <c r="J2763" s="20"/>
      <c r="N2763" s="67"/>
      <c r="O2763" s="20"/>
      <c r="S2763" s="72"/>
    </row>
    <row r="2764" spans="2:19" x14ac:dyDescent="0.2">
      <c r="B2764" s="1"/>
      <c r="H2764" s="20"/>
      <c r="I2764" s="20"/>
      <c r="J2764" s="20"/>
      <c r="N2764" s="67"/>
      <c r="O2764" s="20"/>
      <c r="S2764" s="72"/>
    </row>
    <row r="2765" spans="2:19" x14ac:dyDescent="0.2">
      <c r="B2765" s="1"/>
      <c r="H2765" s="20"/>
      <c r="I2765" s="20"/>
      <c r="J2765" s="20"/>
      <c r="N2765" s="67"/>
      <c r="O2765" s="20"/>
      <c r="S2765" s="72"/>
    </row>
    <row r="2766" spans="2:19" x14ac:dyDescent="0.2">
      <c r="B2766" s="1"/>
      <c r="H2766" s="20"/>
      <c r="I2766" s="20"/>
      <c r="J2766" s="20"/>
      <c r="N2766" s="67"/>
      <c r="O2766" s="20"/>
      <c r="S2766" s="72"/>
    </row>
    <row r="2767" spans="2:19" x14ac:dyDescent="0.2">
      <c r="B2767" s="1"/>
      <c r="H2767" s="20"/>
      <c r="I2767" s="20"/>
      <c r="J2767" s="20"/>
      <c r="N2767" s="67"/>
      <c r="O2767" s="20"/>
      <c r="S2767" s="72"/>
    </row>
    <row r="2768" spans="2:19" x14ac:dyDescent="0.2">
      <c r="B2768" s="1"/>
      <c r="H2768" s="20"/>
      <c r="I2768" s="20"/>
      <c r="J2768" s="20"/>
      <c r="N2768" s="67"/>
      <c r="O2768" s="20"/>
      <c r="S2768" s="72"/>
    </row>
    <row r="2769" spans="2:19" x14ac:dyDescent="0.2">
      <c r="B2769" s="1"/>
      <c r="H2769" s="20"/>
      <c r="I2769" s="20"/>
      <c r="J2769" s="20"/>
      <c r="N2769" s="67"/>
      <c r="O2769" s="20"/>
      <c r="S2769" s="72"/>
    </row>
    <row r="2770" spans="2:19" x14ac:dyDescent="0.2">
      <c r="B2770" s="1"/>
      <c r="H2770" s="20"/>
      <c r="I2770" s="20"/>
      <c r="J2770" s="20"/>
      <c r="N2770" s="67"/>
      <c r="O2770" s="20"/>
      <c r="S2770" s="72"/>
    </row>
    <row r="2771" spans="2:19" x14ac:dyDescent="0.2">
      <c r="B2771" s="1"/>
      <c r="H2771" s="20"/>
      <c r="I2771" s="20"/>
      <c r="J2771" s="20"/>
      <c r="N2771" s="67"/>
      <c r="O2771" s="20"/>
      <c r="S2771" s="72"/>
    </row>
    <row r="2772" spans="2:19" x14ac:dyDescent="0.2">
      <c r="B2772" s="1"/>
      <c r="H2772" s="20"/>
      <c r="I2772" s="20"/>
      <c r="J2772" s="20"/>
      <c r="N2772" s="67"/>
      <c r="O2772" s="20"/>
      <c r="S2772" s="72"/>
    </row>
    <row r="2773" spans="2:19" x14ac:dyDescent="0.2">
      <c r="B2773" s="1"/>
      <c r="H2773" s="20"/>
      <c r="I2773" s="20"/>
      <c r="J2773" s="20"/>
      <c r="N2773" s="67"/>
      <c r="O2773" s="20"/>
      <c r="S2773" s="72"/>
    </row>
    <row r="2774" spans="2:19" x14ac:dyDescent="0.2">
      <c r="B2774" s="1"/>
      <c r="H2774" s="20"/>
      <c r="I2774" s="20"/>
      <c r="J2774" s="20"/>
      <c r="N2774" s="67"/>
      <c r="O2774" s="20"/>
      <c r="S2774" s="72"/>
    </row>
    <row r="2775" spans="2:19" x14ac:dyDescent="0.2">
      <c r="B2775" s="1"/>
      <c r="H2775" s="20"/>
      <c r="I2775" s="20"/>
      <c r="J2775" s="20"/>
      <c r="N2775" s="67"/>
      <c r="O2775" s="20"/>
      <c r="S2775" s="72"/>
    </row>
    <row r="2776" spans="2:19" x14ac:dyDescent="0.2">
      <c r="B2776" s="1"/>
      <c r="H2776" s="20"/>
      <c r="I2776" s="20"/>
      <c r="J2776" s="20"/>
      <c r="N2776" s="67"/>
      <c r="O2776" s="20"/>
      <c r="S2776" s="72"/>
    </row>
    <row r="2777" spans="2:19" x14ac:dyDescent="0.2">
      <c r="B2777" s="1"/>
      <c r="H2777" s="20"/>
      <c r="I2777" s="20"/>
      <c r="J2777" s="20"/>
      <c r="N2777" s="67"/>
      <c r="O2777" s="20"/>
      <c r="S2777" s="72"/>
    </row>
    <row r="2778" spans="2:19" x14ac:dyDescent="0.2">
      <c r="B2778" s="1"/>
      <c r="H2778" s="20"/>
      <c r="I2778" s="20"/>
      <c r="J2778" s="20"/>
      <c r="N2778" s="67"/>
      <c r="O2778" s="20"/>
      <c r="S2778" s="72"/>
    </row>
    <row r="2779" spans="2:19" x14ac:dyDescent="0.2">
      <c r="B2779" s="1"/>
      <c r="H2779" s="20"/>
      <c r="I2779" s="20"/>
      <c r="J2779" s="20"/>
      <c r="N2779" s="67"/>
      <c r="O2779" s="20"/>
      <c r="S2779" s="72"/>
    </row>
    <row r="2780" spans="2:19" x14ac:dyDescent="0.2">
      <c r="B2780" s="1"/>
      <c r="H2780" s="20"/>
      <c r="I2780" s="20"/>
      <c r="J2780" s="20"/>
      <c r="N2780" s="67"/>
      <c r="O2780" s="20"/>
      <c r="S2780" s="72"/>
    </row>
    <row r="2781" spans="2:19" x14ac:dyDescent="0.2">
      <c r="B2781" s="1"/>
      <c r="H2781" s="20"/>
      <c r="I2781" s="20"/>
      <c r="J2781" s="20"/>
      <c r="N2781" s="67"/>
      <c r="O2781" s="20"/>
      <c r="S2781" s="72"/>
    </row>
    <row r="2782" spans="2:19" x14ac:dyDescent="0.2">
      <c r="B2782" s="1"/>
      <c r="H2782" s="20"/>
      <c r="I2782" s="20"/>
      <c r="J2782" s="20"/>
      <c r="N2782" s="67"/>
      <c r="O2782" s="20"/>
      <c r="S2782" s="72"/>
    </row>
    <row r="2783" spans="2:19" x14ac:dyDescent="0.2">
      <c r="B2783" s="1"/>
      <c r="H2783" s="20"/>
      <c r="I2783" s="20"/>
      <c r="J2783" s="20"/>
      <c r="N2783" s="67"/>
      <c r="O2783" s="20"/>
      <c r="S2783" s="72"/>
    </row>
    <row r="2784" spans="2:19" x14ac:dyDescent="0.2">
      <c r="B2784" s="1"/>
      <c r="H2784" s="20"/>
      <c r="I2784" s="20"/>
      <c r="J2784" s="20"/>
      <c r="N2784" s="67"/>
      <c r="O2784" s="20"/>
      <c r="S2784" s="72"/>
    </row>
    <row r="2785" spans="2:19" x14ac:dyDescent="0.2">
      <c r="B2785" s="1"/>
      <c r="H2785" s="20"/>
      <c r="I2785" s="20"/>
      <c r="J2785" s="20"/>
      <c r="N2785" s="67"/>
      <c r="O2785" s="20"/>
      <c r="S2785" s="72"/>
    </row>
    <row r="2786" spans="2:19" x14ac:dyDescent="0.2">
      <c r="B2786" s="1"/>
      <c r="H2786" s="20"/>
      <c r="I2786" s="20"/>
      <c r="J2786" s="20"/>
      <c r="N2786" s="67"/>
      <c r="O2786" s="20"/>
      <c r="S2786" s="72"/>
    </row>
    <row r="2787" spans="2:19" x14ac:dyDescent="0.2">
      <c r="B2787" s="1"/>
      <c r="H2787" s="20"/>
      <c r="I2787" s="20"/>
      <c r="J2787" s="20"/>
      <c r="N2787" s="67"/>
      <c r="O2787" s="20"/>
      <c r="S2787" s="72"/>
    </row>
    <row r="2788" spans="2:19" x14ac:dyDescent="0.2">
      <c r="B2788" s="1"/>
      <c r="H2788" s="20"/>
      <c r="I2788" s="20"/>
      <c r="J2788" s="20"/>
      <c r="N2788" s="67"/>
      <c r="O2788" s="20"/>
      <c r="S2788" s="72"/>
    </row>
    <row r="2789" spans="2:19" x14ac:dyDescent="0.2">
      <c r="B2789" s="1"/>
      <c r="H2789" s="20"/>
      <c r="I2789" s="20"/>
      <c r="J2789" s="20"/>
      <c r="N2789" s="67"/>
      <c r="O2789" s="20"/>
      <c r="S2789" s="72"/>
    </row>
    <row r="2790" spans="2:19" x14ac:dyDescent="0.2">
      <c r="B2790" s="1"/>
      <c r="H2790" s="20"/>
      <c r="I2790" s="20"/>
      <c r="J2790" s="20"/>
      <c r="N2790" s="67"/>
      <c r="O2790" s="20"/>
      <c r="S2790" s="72"/>
    </row>
    <row r="2791" spans="2:19" x14ac:dyDescent="0.2">
      <c r="B2791" s="1"/>
      <c r="H2791" s="20"/>
      <c r="I2791" s="20"/>
      <c r="J2791" s="20"/>
      <c r="N2791" s="67"/>
      <c r="O2791" s="20"/>
      <c r="S2791" s="72"/>
    </row>
    <row r="2792" spans="2:19" x14ac:dyDescent="0.2">
      <c r="B2792" s="1"/>
      <c r="H2792" s="20"/>
      <c r="I2792" s="20"/>
      <c r="J2792" s="20"/>
      <c r="N2792" s="67"/>
      <c r="O2792" s="20"/>
      <c r="S2792" s="72"/>
    </row>
    <row r="2793" spans="2:19" x14ac:dyDescent="0.2">
      <c r="B2793" s="1"/>
      <c r="H2793" s="20"/>
      <c r="I2793" s="20"/>
      <c r="J2793" s="20"/>
      <c r="N2793" s="67"/>
      <c r="O2793" s="20"/>
      <c r="S2793" s="72"/>
    </row>
    <row r="2794" spans="2:19" x14ac:dyDescent="0.2">
      <c r="B2794" s="1"/>
      <c r="H2794" s="20"/>
      <c r="I2794" s="20"/>
      <c r="J2794" s="20"/>
      <c r="N2794" s="67"/>
      <c r="O2794" s="20"/>
      <c r="S2794" s="72"/>
    </row>
    <row r="2795" spans="2:19" x14ac:dyDescent="0.2">
      <c r="B2795" s="1"/>
      <c r="H2795" s="20"/>
      <c r="I2795" s="20"/>
      <c r="J2795" s="20"/>
      <c r="N2795" s="67"/>
      <c r="O2795" s="20"/>
      <c r="S2795" s="72"/>
    </row>
    <row r="2796" spans="2:19" x14ac:dyDescent="0.2">
      <c r="B2796" s="1"/>
      <c r="H2796" s="20"/>
      <c r="I2796" s="20"/>
      <c r="J2796" s="20"/>
      <c r="N2796" s="67"/>
      <c r="O2796" s="20"/>
      <c r="S2796" s="72"/>
    </row>
    <row r="2797" spans="2:19" x14ac:dyDescent="0.2">
      <c r="B2797" s="1"/>
      <c r="H2797" s="20"/>
      <c r="I2797" s="20"/>
      <c r="J2797" s="20"/>
      <c r="N2797" s="67"/>
      <c r="O2797" s="20"/>
      <c r="S2797" s="72"/>
    </row>
    <row r="2798" spans="2:19" x14ac:dyDescent="0.2">
      <c r="B2798" s="1"/>
      <c r="H2798" s="20"/>
      <c r="I2798" s="20"/>
      <c r="J2798" s="20"/>
      <c r="N2798" s="67"/>
      <c r="O2798" s="20"/>
      <c r="S2798" s="72"/>
    </row>
    <row r="2799" spans="2:19" x14ac:dyDescent="0.2">
      <c r="B2799" s="1"/>
      <c r="H2799" s="20"/>
      <c r="I2799" s="20"/>
      <c r="J2799" s="20"/>
      <c r="N2799" s="67"/>
      <c r="O2799" s="20"/>
      <c r="S2799" s="72"/>
    </row>
    <row r="2800" spans="2:19" x14ac:dyDescent="0.2">
      <c r="B2800" s="1"/>
      <c r="H2800" s="20"/>
      <c r="I2800" s="20"/>
      <c r="J2800" s="20"/>
      <c r="N2800" s="67"/>
      <c r="O2800" s="20"/>
      <c r="S2800" s="72"/>
    </row>
    <row r="2801" spans="2:19" x14ac:dyDescent="0.2">
      <c r="B2801" s="1"/>
      <c r="H2801" s="20"/>
      <c r="I2801" s="20"/>
      <c r="J2801" s="20"/>
      <c r="N2801" s="67"/>
      <c r="O2801" s="20"/>
      <c r="S2801" s="72"/>
    </row>
    <row r="2802" spans="2:19" x14ac:dyDescent="0.2">
      <c r="B2802" s="1"/>
      <c r="H2802" s="20"/>
      <c r="I2802" s="20"/>
      <c r="J2802" s="20"/>
      <c r="N2802" s="67"/>
      <c r="O2802" s="20"/>
      <c r="S2802" s="72"/>
    </row>
    <row r="2803" spans="2:19" x14ac:dyDescent="0.2">
      <c r="B2803" s="1"/>
      <c r="H2803" s="20"/>
      <c r="I2803" s="20"/>
      <c r="J2803" s="20"/>
      <c r="N2803" s="67"/>
      <c r="O2803" s="20"/>
      <c r="S2803" s="72"/>
    </row>
    <row r="2804" spans="2:19" x14ac:dyDescent="0.2">
      <c r="B2804" s="1"/>
      <c r="H2804" s="20"/>
      <c r="I2804" s="20"/>
      <c r="J2804" s="20"/>
      <c r="N2804" s="67"/>
      <c r="O2804" s="20"/>
      <c r="S2804" s="72"/>
    </row>
    <row r="2805" spans="2:19" x14ac:dyDescent="0.2">
      <c r="B2805" s="1"/>
      <c r="H2805" s="20"/>
      <c r="I2805" s="20"/>
      <c r="J2805" s="20"/>
      <c r="N2805" s="67"/>
      <c r="O2805" s="20"/>
      <c r="S2805" s="72"/>
    </row>
    <row r="2806" spans="2:19" x14ac:dyDescent="0.2">
      <c r="B2806" s="1"/>
      <c r="H2806" s="20"/>
      <c r="I2806" s="20"/>
      <c r="J2806" s="20"/>
      <c r="N2806" s="67"/>
      <c r="O2806" s="20"/>
      <c r="S2806" s="72"/>
    </row>
    <row r="2807" spans="2:19" x14ac:dyDescent="0.2">
      <c r="B2807" s="1"/>
      <c r="H2807" s="20"/>
      <c r="I2807" s="20"/>
      <c r="J2807" s="20"/>
      <c r="N2807" s="67"/>
      <c r="O2807" s="20"/>
      <c r="S2807" s="72"/>
    </row>
    <row r="2808" spans="2:19" x14ac:dyDescent="0.2">
      <c r="B2808" s="1"/>
      <c r="H2808" s="20"/>
      <c r="I2808" s="20"/>
      <c r="J2808" s="20"/>
      <c r="N2808" s="67"/>
      <c r="O2808" s="20"/>
      <c r="S2808" s="72"/>
    </row>
    <row r="2809" spans="2:19" x14ac:dyDescent="0.2">
      <c r="B2809" s="1"/>
      <c r="H2809" s="20"/>
      <c r="I2809" s="20"/>
      <c r="J2809" s="20"/>
      <c r="N2809" s="67"/>
      <c r="O2809" s="20"/>
      <c r="S2809" s="72"/>
    </row>
    <row r="2810" spans="2:19" x14ac:dyDescent="0.2">
      <c r="B2810" s="1"/>
      <c r="H2810" s="20"/>
      <c r="I2810" s="20"/>
      <c r="J2810" s="20"/>
      <c r="N2810" s="67"/>
      <c r="O2810" s="20"/>
      <c r="S2810" s="72"/>
    </row>
    <row r="2811" spans="2:19" x14ac:dyDescent="0.2">
      <c r="B2811" s="1"/>
      <c r="H2811" s="20"/>
      <c r="I2811" s="20"/>
      <c r="J2811" s="20"/>
      <c r="N2811" s="67"/>
      <c r="O2811" s="20"/>
      <c r="S2811" s="72"/>
    </row>
    <row r="2812" spans="2:19" x14ac:dyDescent="0.2">
      <c r="B2812" s="1"/>
      <c r="H2812" s="20"/>
      <c r="I2812" s="20"/>
      <c r="J2812" s="20"/>
      <c r="N2812" s="67"/>
      <c r="O2812" s="20"/>
      <c r="S2812" s="72"/>
    </row>
    <row r="2813" spans="2:19" x14ac:dyDescent="0.2">
      <c r="B2813" s="1"/>
      <c r="H2813" s="20"/>
      <c r="I2813" s="20"/>
      <c r="J2813" s="20"/>
      <c r="N2813" s="67"/>
      <c r="O2813" s="20"/>
      <c r="S2813" s="72"/>
    </row>
    <row r="2814" spans="2:19" x14ac:dyDescent="0.2">
      <c r="B2814" s="1"/>
      <c r="H2814" s="20"/>
      <c r="I2814" s="20"/>
      <c r="J2814" s="20"/>
      <c r="N2814" s="67"/>
      <c r="O2814" s="20"/>
      <c r="S2814" s="72"/>
    </row>
    <row r="2815" spans="2:19" x14ac:dyDescent="0.2">
      <c r="B2815" s="1"/>
      <c r="H2815" s="20"/>
      <c r="I2815" s="20"/>
      <c r="J2815" s="20"/>
      <c r="N2815" s="67"/>
      <c r="O2815" s="20"/>
      <c r="S2815" s="72"/>
    </row>
    <row r="2816" spans="2:19" x14ac:dyDescent="0.2">
      <c r="B2816" s="1"/>
      <c r="H2816" s="20"/>
      <c r="I2816" s="20"/>
      <c r="J2816" s="20"/>
      <c r="N2816" s="67"/>
      <c r="O2816" s="20"/>
      <c r="S2816" s="72"/>
    </row>
    <row r="2817" spans="2:19" x14ac:dyDescent="0.2">
      <c r="B2817" s="1"/>
      <c r="H2817" s="20"/>
      <c r="I2817" s="20"/>
      <c r="J2817" s="20"/>
      <c r="N2817" s="67"/>
      <c r="O2817" s="20"/>
      <c r="S2817" s="72"/>
    </row>
    <row r="2818" spans="2:19" x14ac:dyDescent="0.2">
      <c r="B2818" s="1"/>
      <c r="H2818" s="20"/>
      <c r="I2818" s="20"/>
      <c r="J2818" s="20"/>
      <c r="N2818" s="67"/>
      <c r="O2818" s="20"/>
      <c r="S2818" s="72"/>
    </row>
    <row r="2819" spans="2:19" x14ac:dyDescent="0.2">
      <c r="B2819" s="1"/>
      <c r="H2819" s="20"/>
      <c r="I2819" s="20"/>
      <c r="J2819" s="20"/>
      <c r="N2819" s="67"/>
      <c r="O2819" s="20"/>
      <c r="S2819" s="72"/>
    </row>
    <row r="2820" spans="2:19" x14ac:dyDescent="0.2">
      <c r="B2820" s="1"/>
      <c r="H2820" s="20"/>
      <c r="I2820" s="20"/>
      <c r="J2820" s="20"/>
      <c r="N2820" s="67"/>
      <c r="O2820" s="20"/>
      <c r="S2820" s="72"/>
    </row>
    <row r="2821" spans="2:19" x14ac:dyDescent="0.2">
      <c r="B2821" s="1"/>
      <c r="H2821" s="20"/>
      <c r="I2821" s="20"/>
      <c r="J2821" s="20"/>
      <c r="N2821" s="67"/>
      <c r="O2821" s="20"/>
      <c r="S2821" s="72"/>
    </row>
    <row r="2822" spans="2:19" x14ac:dyDescent="0.2">
      <c r="B2822" s="1"/>
      <c r="H2822" s="20"/>
      <c r="I2822" s="20"/>
      <c r="J2822" s="20"/>
      <c r="N2822" s="67"/>
      <c r="O2822" s="20"/>
      <c r="S2822" s="72"/>
    </row>
    <row r="2823" spans="2:19" x14ac:dyDescent="0.2">
      <c r="B2823" s="1"/>
      <c r="H2823" s="20"/>
      <c r="I2823" s="20"/>
      <c r="J2823" s="20"/>
      <c r="N2823" s="67"/>
      <c r="O2823" s="20"/>
      <c r="S2823" s="72"/>
    </row>
    <row r="2824" spans="2:19" x14ac:dyDescent="0.2">
      <c r="B2824" s="1"/>
      <c r="H2824" s="20"/>
      <c r="I2824" s="20"/>
      <c r="J2824" s="20"/>
      <c r="N2824" s="67"/>
      <c r="O2824" s="20"/>
      <c r="S2824" s="72"/>
    </row>
    <row r="2825" spans="2:19" x14ac:dyDescent="0.2">
      <c r="B2825" s="1"/>
      <c r="H2825" s="20"/>
      <c r="I2825" s="20"/>
      <c r="J2825" s="20"/>
      <c r="N2825" s="67"/>
      <c r="O2825" s="20"/>
      <c r="S2825" s="72"/>
    </row>
    <row r="2826" spans="2:19" x14ac:dyDescent="0.2">
      <c r="B2826" s="1"/>
      <c r="H2826" s="20"/>
      <c r="I2826" s="20"/>
      <c r="J2826" s="20"/>
      <c r="N2826" s="67"/>
      <c r="O2826" s="20"/>
      <c r="S2826" s="72"/>
    </row>
    <row r="2827" spans="2:19" x14ac:dyDescent="0.2">
      <c r="B2827" s="1"/>
      <c r="H2827" s="20"/>
      <c r="I2827" s="20"/>
      <c r="J2827" s="20"/>
      <c r="N2827" s="67"/>
      <c r="O2827" s="20"/>
      <c r="S2827" s="72"/>
    </row>
    <row r="2828" spans="2:19" x14ac:dyDescent="0.2">
      <c r="B2828" s="1"/>
      <c r="H2828" s="20"/>
      <c r="I2828" s="20"/>
      <c r="J2828" s="20"/>
      <c r="N2828" s="67"/>
      <c r="O2828" s="20"/>
      <c r="S2828" s="72"/>
    </row>
    <row r="2829" spans="2:19" x14ac:dyDescent="0.2">
      <c r="B2829" s="1"/>
      <c r="H2829" s="20"/>
      <c r="I2829" s="20"/>
      <c r="J2829" s="20"/>
      <c r="N2829" s="67"/>
      <c r="O2829" s="20"/>
      <c r="S2829" s="72"/>
    </row>
    <row r="2830" spans="2:19" x14ac:dyDescent="0.2">
      <c r="B2830" s="1"/>
      <c r="H2830" s="20"/>
      <c r="I2830" s="20"/>
      <c r="J2830" s="20"/>
      <c r="N2830" s="67"/>
      <c r="O2830" s="20"/>
      <c r="S2830" s="72"/>
    </row>
    <row r="2831" spans="2:19" x14ac:dyDescent="0.2">
      <c r="B2831" s="1"/>
      <c r="H2831" s="20"/>
      <c r="I2831" s="20"/>
      <c r="J2831" s="20"/>
      <c r="N2831" s="67"/>
      <c r="O2831" s="20"/>
      <c r="S2831" s="72"/>
    </row>
    <row r="2832" spans="2:19" x14ac:dyDescent="0.2">
      <c r="B2832" s="1"/>
      <c r="H2832" s="20"/>
      <c r="I2832" s="20"/>
      <c r="J2832" s="20"/>
      <c r="N2832" s="67"/>
      <c r="O2832" s="20"/>
      <c r="S2832" s="72"/>
    </row>
    <row r="2833" spans="2:19" x14ac:dyDescent="0.2">
      <c r="B2833" s="1"/>
      <c r="H2833" s="20"/>
      <c r="I2833" s="20"/>
      <c r="J2833" s="20"/>
      <c r="N2833" s="67"/>
      <c r="O2833" s="20"/>
      <c r="S2833" s="72"/>
    </row>
    <row r="2834" spans="2:19" x14ac:dyDescent="0.2">
      <c r="B2834" s="1"/>
      <c r="H2834" s="20"/>
      <c r="I2834" s="20"/>
      <c r="J2834" s="20"/>
      <c r="N2834" s="67"/>
      <c r="O2834" s="20"/>
      <c r="S2834" s="72"/>
    </row>
    <row r="2835" spans="2:19" x14ac:dyDescent="0.2">
      <c r="B2835" s="1"/>
      <c r="H2835" s="20"/>
      <c r="I2835" s="20"/>
      <c r="J2835" s="20"/>
      <c r="N2835" s="67"/>
      <c r="O2835" s="20"/>
      <c r="S2835" s="72"/>
    </row>
    <row r="2836" spans="2:19" x14ac:dyDescent="0.2">
      <c r="B2836" s="1"/>
      <c r="H2836" s="20"/>
      <c r="I2836" s="20"/>
      <c r="J2836" s="20"/>
      <c r="N2836" s="67"/>
      <c r="O2836" s="20"/>
      <c r="S2836" s="72"/>
    </row>
    <row r="2837" spans="2:19" x14ac:dyDescent="0.2">
      <c r="B2837" s="1"/>
      <c r="H2837" s="20"/>
      <c r="I2837" s="20"/>
      <c r="J2837" s="20"/>
      <c r="N2837" s="67"/>
      <c r="O2837" s="20"/>
      <c r="S2837" s="72"/>
    </row>
    <row r="2838" spans="2:19" x14ac:dyDescent="0.2">
      <c r="B2838" s="1"/>
      <c r="H2838" s="20"/>
      <c r="I2838" s="20"/>
      <c r="J2838" s="20"/>
      <c r="N2838" s="67"/>
      <c r="O2838" s="20"/>
      <c r="S2838" s="72"/>
    </row>
    <row r="2839" spans="2:19" x14ac:dyDescent="0.2">
      <c r="B2839" s="1"/>
      <c r="H2839" s="20"/>
      <c r="I2839" s="20"/>
      <c r="J2839" s="20"/>
      <c r="N2839" s="67"/>
      <c r="O2839" s="20"/>
      <c r="S2839" s="72"/>
    </row>
    <row r="2840" spans="2:19" x14ac:dyDescent="0.2">
      <c r="B2840" s="1"/>
      <c r="H2840" s="20"/>
      <c r="I2840" s="20"/>
      <c r="J2840" s="20"/>
      <c r="N2840" s="67"/>
      <c r="O2840" s="20"/>
      <c r="S2840" s="72"/>
    </row>
    <row r="2841" spans="2:19" x14ac:dyDescent="0.2">
      <c r="B2841" s="1"/>
      <c r="H2841" s="20"/>
      <c r="I2841" s="20"/>
      <c r="J2841" s="20"/>
      <c r="N2841" s="67"/>
      <c r="O2841" s="20"/>
      <c r="S2841" s="72"/>
    </row>
    <row r="2842" spans="2:19" x14ac:dyDescent="0.2">
      <c r="B2842" s="1"/>
      <c r="H2842" s="20"/>
      <c r="I2842" s="20"/>
      <c r="J2842" s="20"/>
      <c r="N2842" s="67"/>
      <c r="O2842" s="20"/>
      <c r="S2842" s="72"/>
    </row>
    <row r="2843" spans="2:19" x14ac:dyDescent="0.2">
      <c r="B2843" s="1"/>
      <c r="H2843" s="20"/>
      <c r="I2843" s="20"/>
      <c r="J2843" s="20"/>
      <c r="N2843" s="67"/>
      <c r="O2843" s="20"/>
      <c r="S2843" s="72"/>
    </row>
    <row r="2844" spans="2:19" x14ac:dyDescent="0.2">
      <c r="B2844" s="1"/>
      <c r="H2844" s="20"/>
      <c r="I2844" s="20"/>
      <c r="J2844" s="20"/>
      <c r="N2844" s="67"/>
      <c r="O2844" s="20"/>
      <c r="S2844" s="72"/>
    </row>
    <row r="2845" spans="2:19" x14ac:dyDescent="0.2">
      <c r="B2845" s="1"/>
      <c r="H2845" s="20"/>
      <c r="I2845" s="20"/>
      <c r="J2845" s="20"/>
      <c r="N2845" s="67"/>
      <c r="O2845" s="20"/>
      <c r="S2845" s="72"/>
    </row>
    <row r="2846" spans="2:19" x14ac:dyDescent="0.2">
      <c r="B2846" s="1"/>
      <c r="H2846" s="20"/>
      <c r="I2846" s="20"/>
      <c r="J2846" s="20"/>
      <c r="N2846" s="67"/>
      <c r="O2846" s="20"/>
      <c r="S2846" s="72"/>
    </row>
    <row r="2847" spans="2:19" x14ac:dyDescent="0.2">
      <c r="B2847" s="1"/>
      <c r="H2847" s="20"/>
      <c r="I2847" s="20"/>
      <c r="J2847" s="20"/>
      <c r="N2847" s="67"/>
      <c r="O2847" s="20"/>
      <c r="S2847" s="72"/>
    </row>
    <row r="2848" spans="2:19" x14ac:dyDescent="0.2">
      <c r="B2848" s="1"/>
      <c r="H2848" s="20"/>
      <c r="I2848" s="20"/>
      <c r="J2848" s="20"/>
      <c r="N2848" s="67"/>
      <c r="O2848" s="20"/>
      <c r="S2848" s="72"/>
    </row>
    <row r="2849" spans="2:19" x14ac:dyDescent="0.2">
      <c r="B2849" s="1"/>
      <c r="H2849" s="20"/>
      <c r="I2849" s="20"/>
      <c r="J2849" s="20"/>
      <c r="N2849" s="67"/>
      <c r="O2849" s="20"/>
      <c r="S2849" s="72"/>
    </row>
    <row r="2850" spans="2:19" x14ac:dyDescent="0.2">
      <c r="B2850" s="1"/>
      <c r="H2850" s="20"/>
      <c r="I2850" s="20"/>
      <c r="J2850" s="20"/>
      <c r="N2850" s="67"/>
      <c r="O2850" s="20"/>
      <c r="S2850" s="72"/>
    </row>
    <row r="2851" spans="2:19" x14ac:dyDescent="0.2">
      <c r="B2851" s="1"/>
      <c r="H2851" s="20"/>
      <c r="I2851" s="20"/>
      <c r="J2851" s="20"/>
      <c r="N2851" s="67"/>
      <c r="O2851" s="20"/>
      <c r="S2851" s="72"/>
    </row>
    <row r="2852" spans="2:19" x14ac:dyDescent="0.2">
      <c r="B2852" s="1"/>
      <c r="H2852" s="20"/>
      <c r="I2852" s="20"/>
      <c r="J2852" s="20"/>
      <c r="N2852" s="67"/>
      <c r="O2852" s="20"/>
      <c r="S2852" s="72"/>
    </row>
    <row r="2853" spans="2:19" x14ac:dyDescent="0.2">
      <c r="B2853" s="1"/>
      <c r="H2853" s="20"/>
      <c r="I2853" s="20"/>
      <c r="J2853" s="20"/>
      <c r="N2853" s="67"/>
      <c r="O2853" s="20"/>
      <c r="S2853" s="72"/>
    </row>
    <row r="2854" spans="2:19" x14ac:dyDescent="0.2">
      <c r="B2854" s="1"/>
      <c r="H2854" s="20"/>
      <c r="I2854" s="20"/>
      <c r="J2854" s="20"/>
      <c r="N2854" s="67"/>
      <c r="O2854" s="20"/>
      <c r="S2854" s="72"/>
    </row>
    <row r="2855" spans="2:19" x14ac:dyDescent="0.2">
      <c r="B2855" s="1"/>
      <c r="H2855" s="20"/>
      <c r="I2855" s="20"/>
      <c r="J2855" s="20"/>
      <c r="N2855" s="67"/>
      <c r="O2855" s="20"/>
      <c r="S2855" s="72"/>
    </row>
    <row r="2856" spans="2:19" x14ac:dyDescent="0.2">
      <c r="B2856" s="1"/>
      <c r="H2856" s="20"/>
      <c r="I2856" s="20"/>
      <c r="J2856" s="20"/>
      <c r="N2856" s="67"/>
      <c r="O2856" s="20"/>
      <c r="S2856" s="72"/>
    </row>
    <row r="2857" spans="2:19" x14ac:dyDescent="0.2">
      <c r="B2857" s="1"/>
      <c r="H2857" s="20"/>
      <c r="I2857" s="20"/>
      <c r="J2857" s="20"/>
      <c r="N2857" s="67"/>
      <c r="O2857" s="20"/>
      <c r="S2857" s="72"/>
    </row>
    <row r="2858" spans="2:19" x14ac:dyDescent="0.2">
      <c r="B2858" s="1"/>
      <c r="H2858" s="20"/>
      <c r="I2858" s="20"/>
      <c r="J2858" s="20"/>
      <c r="N2858" s="67"/>
      <c r="O2858" s="20"/>
      <c r="S2858" s="72"/>
    </row>
    <row r="2859" spans="2:19" x14ac:dyDescent="0.2">
      <c r="B2859" s="1"/>
      <c r="H2859" s="20"/>
      <c r="I2859" s="20"/>
      <c r="J2859" s="20"/>
      <c r="N2859" s="67"/>
      <c r="O2859" s="20"/>
      <c r="S2859" s="72"/>
    </row>
    <row r="2860" spans="2:19" x14ac:dyDescent="0.2">
      <c r="B2860" s="1"/>
      <c r="H2860" s="20"/>
      <c r="I2860" s="20"/>
      <c r="J2860" s="20"/>
      <c r="N2860" s="67"/>
      <c r="O2860" s="20"/>
      <c r="S2860" s="72"/>
    </row>
    <row r="2861" spans="2:19" x14ac:dyDescent="0.2">
      <c r="B2861" s="1"/>
      <c r="H2861" s="20"/>
      <c r="I2861" s="20"/>
      <c r="J2861" s="20"/>
      <c r="N2861" s="67"/>
      <c r="O2861" s="20"/>
      <c r="S2861" s="72"/>
    </row>
    <row r="2862" spans="2:19" x14ac:dyDescent="0.2">
      <c r="B2862" s="1"/>
      <c r="H2862" s="20"/>
      <c r="I2862" s="20"/>
      <c r="J2862" s="20"/>
      <c r="N2862" s="67"/>
      <c r="O2862" s="20"/>
      <c r="S2862" s="72"/>
    </row>
    <row r="2863" spans="2:19" x14ac:dyDescent="0.2">
      <c r="B2863" s="1"/>
      <c r="H2863" s="20"/>
      <c r="I2863" s="20"/>
      <c r="J2863" s="20"/>
      <c r="N2863" s="67"/>
      <c r="O2863" s="20"/>
      <c r="S2863" s="72"/>
    </row>
    <row r="2864" spans="2:19" x14ac:dyDescent="0.2">
      <c r="B2864" s="1"/>
      <c r="H2864" s="20"/>
      <c r="I2864" s="20"/>
      <c r="J2864" s="20"/>
      <c r="N2864" s="67"/>
      <c r="O2864" s="20"/>
      <c r="S2864" s="72"/>
    </row>
    <row r="2865" spans="2:19" x14ac:dyDescent="0.2">
      <c r="B2865" s="1"/>
      <c r="H2865" s="20"/>
      <c r="I2865" s="20"/>
      <c r="J2865" s="20"/>
      <c r="N2865" s="67"/>
      <c r="O2865" s="20"/>
      <c r="S2865" s="72"/>
    </row>
    <row r="2866" spans="2:19" x14ac:dyDescent="0.2">
      <c r="B2866" s="1"/>
      <c r="H2866" s="20"/>
      <c r="I2866" s="20"/>
      <c r="J2866" s="20"/>
      <c r="N2866" s="67"/>
      <c r="O2866" s="20"/>
      <c r="S2866" s="72"/>
    </row>
    <row r="2867" spans="2:19" x14ac:dyDescent="0.2">
      <c r="B2867" s="1"/>
      <c r="H2867" s="20"/>
      <c r="I2867" s="20"/>
      <c r="J2867" s="20"/>
      <c r="N2867" s="67"/>
      <c r="O2867" s="20"/>
      <c r="S2867" s="72"/>
    </row>
    <row r="2868" spans="2:19" x14ac:dyDescent="0.2">
      <c r="B2868" s="1"/>
      <c r="H2868" s="20"/>
      <c r="I2868" s="20"/>
      <c r="J2868" s="20"/>
      <c r="N2868" s="67"/>
      <c r="O2868" s="20"/>
      <c r="S2868" s="72"/>
    </row>
    <row r="2869" spans="2:19" x14ac:dyDescent="0.2">
      <c r="B2869" s="1"/>
      <c r="H2869" s="20"/>
      <c r="I2869" s="20"/>
      <c r="J2869" s="20"/>
      <c r="N2869" s="67"/>
      <c r="O2869" s="20"/>
      <c r="S2869" s="72"/>
    </row>
    <row r="2870" spans="2:19" x14ac:dyDescent="0.2">
      <c r="B2870" s="1"/>
      <c r="H2870" s="20"/>
      <c r="I2870" s="20"/>
      <c r="J2870" s="20"/>
      <c r="N2870" s="67"/>
      <c r="O2870" s="20"/>
      <c r="S2870" s="72"/>
    </row>
    <row r="2871" spans="2:19" x14ac:dyDescent="0.2">
      <c r="B2871" s="1"/>
      <c r="H2871" s="20"/>
      <c r="I2871" s="20"/>
      <c r="J2871" s="20"/>
      <c r="N2871" s="67"/>
      <c r="O2871" s="20"/>
      <c r="S2871" s="72"/>
    </row>
    <row r="2872" spans="2:19" x14ac:dyDescent="0.2">
      <c r="B2872" s="1"/>
      <c r="H2872" s="20"/>
      <c r="I2872" s="20"/>
      <c r="J2872" s="20"/>
      <c r="N2872" s="67"/>
      <c r="O2872" s="20"/>
      <c r="S2872" s="72"/>
    </row>
    <row r="2873" spans="2:19" x14ac:dyDescent="0.2">
      <c r="B2873" s="1"/>
      <c r="H2873" s="20"/>
      <c r="I2873" s="20"/>
      <c r="J2873" s="20"/>
      <c r="N2873" s="67"/>
      <c r="O2873" s="20"/>
      <c r="S2873" s="72"/>
    </row>
    <row r="2874" spans="2:19" x14ac:dyDescent="0.2">
      <c r="B2874" s="1"/>
      <c r="H2874" s="20"/>
      <c r="I2874" s="20"/>
      <c r="J2874" s="20"/>
      <c r="N2874" s="67"/>
      <c r="O2874" s="20"/>
      <c r="S2874" s="72"/>
    </row>
    <row r="2875" spans="2:19" x14ac:dyDescent="0.2">
      <c r="B2875" s="1"/>
      <c r="H2875" s="20"/>
      <c r="I2875" s="20"/>
      <c r="J2875" s="20"/>
      <c r="N2875" s="67"/>
      <c r="O2875" s="20"/>
      <c r="S2875" s="72"/>
    </row>
    <row r="2876" spans="2:19" x14ac:dyDescent="0.2">
      <c r="B2876" s="1"/>
      <c r="H2876" s="20"/>
      <c r="I2876" s="20"/>
      <c r="J2876" s="20"/>
      <c r="N2876" s="67"/>
      <c r="O2876" s="20"/>
      <c r="S2876" s="72"/>
    </row>
    <row r="2877" spans="2:19" x14ac:dyDescent="0.2">
      <c r="B2877" s="1"/>
      <c r="H2877" s="20"/>
      <c r="I2877" s="20"/>
      <c r="J2877" s="20"/>
      <c r="N2877" s="67"/>
      <c r="O2877" s="20"/>
      <c r="S2877" s="72"/>
    </row>
    <row r="2878" spans="2:19" x14ac:dyDescent="0.2">
      <c r="B2878" s="1"/>
      <c r="H2878" s="20"/>
      <c r="I2878" s="20"/>
      <c r="J2878" s="20"/>
      <c r="N2878" s="67"/>
      <c r="O2878" s="20"/>
      <c r="S2878" s="72"/>
    </row>
    <row r="2879" spans="2:19" x14ac:dyDescent="0.2">
      <c r="B2879" s="1"/>
      <c r="H2879" s="20"/>
      <c r="I2879" s="20"/>
      <c r="J2879" s="20"/>
      <c r="N2879" s="67"/>
      <c r="O2879" s="20"/>
      <c r="S2879" s="72"/>
    </row>
    <row r="2880" spans="2:19" x14ac:dyDescent="0.2">
      <c r="B2880" s="1"/>
      <c r="H2880" s="20"/>
      <c r="I2880" s="20"/>
      <c r="J2880" s="20"/>
      <c r="N2880" s="67"/>
      <c r="O2880" s="20"/>
      <c r="S2880" s="72"/>
    </row>
    <row r="2881" spans="2:19" x14ac:dyDescent="0.2">
      <c r="B2881" s="1"/>
      <c r="H2881" s="20"/>
      <c r="I2881" s="20"/>
      <c r="J2881" s="20"/>
      <c r="N2881" s="67"/>
      <c r="O2881" s="20"/>
      <c r="S2881" s="72"/>
    </row>
    <row r="2882" spans="2:19" x14ac:dyDescent="0.2">
      <c r="B2882" s="1"/>
      <c r="H2882" s="20"/>
      <c r="I2882" s="20"/>
      <c r="J2882" s="20"/>
      <c r="N2882" s="67"/>
      <c r="O2882" s="20"/>
      <c r="S2882" s="72"/>
    </row>
    <row r="2883" spans="2:19" x14ac:dyDescent="0.2">
      <c r="B2883" s="1"/>
      <c r="H2883" s="20"/>
      <c r="I2883" s="20"/>
      <c r="J2883" s="20"/>
      <c r="N2883" s="67"/>
      <c r="O2883" s="20"/>
      <c r="S2883" s="72"/>
    </row>
    <row r="2884" spans="2:19" x14ac:dyDescent="0.2">
      <c r="B2884" s="1"/>
      <c r="H2884" s="20"/>
      <c r="I2884" s="20"/>
      <c r="J2884" s="20"/>
      <c r="N2884" s="67"/>
      <c r="O2884" s="20"/>
      <c r="S2884" s="72"/>
    </row>
    <row r="2885" spans="2:19" x14ac:dyDescent="0.2">
      <c r="B2885" s="1"/>
      <c r="H2885" s="20"/>
      <c r="I2885" s="20"/>
      <c r="J2885" s="20"/>
      <c r="N2885" s="67"/>
      <c r="O2885" s="20"/>
      <c r="S2885" s="72"/>
    </row>
    <row r="2886" spans="2:19" x14ac:dyDescent="0.2">
      <c r="B2886" s="1"/>
      <c r="H2886" s="20"/>
      <c r="I2886" s="20"/>
      <c r="J2886" s="20"/>
      <c r="N2886" s="67"/>
      <c r="O2886" s="20"/>
      <c r="S2886" s="72"/>
    </row>
    <row r="2887" spans="2:19" x14ac:dyDescent="0.2">
      <c r="B2887" s="1"/>
      <c r="H2887" s="20"/>
      <c r="I2887" s="20"/>
      <c r="J2887" s="20"/>
      <c r="N2887" s="67"/>
      <c r="O2887" s="20"/>
      <c r="S2887" s="72"/>
    </row>
    <row r="2888" spans="2:19" x14ac:dyDescent="0.2">
      <c r="B2888" s="1"/>
      <c r="H2888" s="20"/>
      <c r="I2888" s="20"/>
      <c r="J2888" s="20"/>
      <c r="N2888" s="67"/>
      <c r="O2888" s="20"/>
      <c r="S2888" s="72"/>
    </row>
    <row r="2889" spans="2:19" x14ac:dyDescent="0.2">
      <c r="B2889" s="1"/>
      <c r="H2889" s="20"/>
      <c r="I2889" s="20"/>
      <c r="J2889" s="20"/>
      <c r="N2889" s="67"/>
      <c r="O2889" s="20"/>
      <c r="S2889" s="72"/>
    </row>
    <row r="2890" spans="2:19" x14ac:dyDescent="0.2">
      <c r="B2890" s="1"/>
      <c r="H2890" s="20"/>
      <c r="I2890" s="20"/>
      <c r="J2890" s="20"/>
      <c r="N2890" s="67"/>
      <c r="O2890" s="20"/>
      <c r="S2890" s="72"/>
    </row>
    <row r="2891" spans="2:19" x14ac:dyDescent="0.2">
      <c r="B2891" s="1"/>
      <c r="H2891" s="20"/>
      <c r="I2891" s="20"/>
      <c r="J2891" s="20"/>
      <c r="N2891" s="67"/>
      <c r="O2891" s="20"/>
      <c r="S2891" s="72"/>
    </row>
    <row r="2892" spans="2:19" x14ac:dyDescent="0.2">
      <c r="B2892" s="1"/>
      <c r="H2892" s="20"/>
      <c r="I2892" s="20"/>
      <c r="J2892" s="20"/>
      <c r="N2892" s="67"/>
      <c r="O2892" s="20"/>
      <c r="S2892" s="72"/>
    </row>
    <row r="2893" spans="2:19" x14ac:dyDescent="0.2">
      <c r="B2893" s="1"/>
      <c r="H2893" s="20"/>
      <c r="I2893" s="20"/>
      <c r="J2893" s="20"/>
      <c r="N2893" s="67"/>
      <c r="O2893" s="20"/>
      <c r="S2893" s="72"/>
    </row>
    <row r="2894" spans="2:19" x14ac:dyDescent="0.2">
      <c r="B2894" s="1"/>
      <c r="H2894" s="20"/>
      <c r="I2894" s="20"/>
      <c r="J2894" s="20"/>
      <c r="N2894" s="67"/>
      <c r="O2894" s="20"/>
      <c r="S2894" s="72"/>
    </row>
    <row r="2895" spans="2:19" x14ac:dyDescent="0.2">
      <c r="B2895" s="1"/>
      <c r="H2895" s="20"/>
      <c r="I2895" s="20"/>
      <c r="J2895" s="20"/>
      <c r="N2895" s="67"/>
      <c r="O2895" s="20"/>
      <c r="S2895" s="72"/>
    </row>
    <row r="2896" spans="2:19" x14ac:dyDescent="0.2">
      <c r="B2896" s="1"/>
      <c r="H2896" s="20"/>
      <c r="I2896" s="20"/>
      <c r="J2896" s="20"/>
      <c r="N2896" s="67"/>
      <c r="O2896" s="20"/>
      <c r="S2896" s="72"/>
    </row>
    <row r="2897" spans="2:19" x14ac:dyDescent="0.2">
      <c r="B2897" s="1"/>
      <c r="H2897" s="20"/>
      <c r="I2897" s="20"/>
      <c r="J2897" s="20"/>
      <c r="N2897" s="67"/>
      <c r="O2897" s="20"/>
      <c r="S2897" s="72"/>
    </row>
    <row r="2898" spans="2:19" x14ac:dyDescent="0.2">
      <c r="B2898" s="1"/>
      <c r="H2898" s="20"/>
      <c r="I2898" s="20"/>
      <c r="J2898" s="20"/>
      <c r="N2898" s="67"/>
      <c r="O2898" s="20"/>
      <c r="S2898" s="72"/>
    </row>
    <row r="2899" spans="2:19" x14ac:dyDescent="0.2">
      <c r="B2899" s="1"/>
      <c r="H2899" s="20"/>
      <c r="I2899" s="20"/>
      <c r="J2899" s="20"/>
      <c r="N2899" s="67"/>
      <c r="O2899" s="20"/>
      <c r="S2899" s="72"/>
    </row>
    <row r="2900" spans="2:19" x14ac:dyDescent="0.2">
      <c r="B2900" s="1"/>
      <c r="H2900" s="20"/>
      <c r="I2900" s="20"/>
      <c r="J2900" s="20"/>
      <c r="N2900" s="67"/>
      <c r="O2900" s="20"/>
      <c r="S2900" s="72"/>
    </row>
    <row r="2901" spans="2:19" x14ac:dyDescent="0.2">
      <c r="B2901" s="1"/>
      <c r="H2901" s="20"/>
      <c r="I2901" s="20"/>
      <c r="J2901" s="20"/>
      <c r="N2901" s="67"/>
      <c r="O2901" s="20"/>
      <c r="S2901" s="72"/>
    </row>
    <row r="2902" spans="2:19" x14ac:dyDescent="0.2">
      <c r="B2902" s="1"/>
      <c r="H2902" s="20"/>
      <c r="I2902" s="20"/>
      <c r="J2902" s="20"/>
      <c r="N2902" s="67"/>
      <c r="O2902" s="20"/>
      <c r="S2902" s="72"/>
    </row>
    <row r="2903" spans="2:19" x14ac:dyDescent="0.2">
      <c r="B2903" s="1"/>
      <c r="H2903" s="20"/>
      <c r="I2903" s="20"/>
      <c r="J2903" s="20"/>
      <c r="N2903" s="67"/>
      <c r="O2903" s="20"/>
      <c r="S2903" s="72"/>
    </row>
    <row r="2904" spans="2:19" x14ac:dyDescent="0.2">
      <c r="B2904" s="1"/>
      <c r="H2904" s="20"/>
      <c r="I2904" s="20"/>
      <c r="J2904" s="20"/>
      <c r="N2904" s="67"/>
      <c r="O2904" s="20"/>
      <c r="S2904" s="72"/>
    </row>
    <row r="2905" spans="2:19" x14ac:dyDescent="0.2">
      <c r="B2905" s="1"/>
      <c r="H2905" s="20"/>
      <c r="I2905" s="20"/>
      <c r="J2905" s="20"/>
      <c r="N2905" s="67"/>
      <c r="O2905" s="20"/>
      <c r="S2905" s="72"/>
    </row>
    <row r="2906" spans="2:19" x14ac:dyDescent="0.2">
      <c r="B2906" s="1"/>
      <c r="H2906" s="20"/>
      <c r="I2906" s="20"/>
      <c r="J2906" s="20"/>
      <c r="N2906" s="67"/>
      <c r="O2906" s="20"/>
      <c r="S2906" s="72"/>
    </row>
    <row r="2907" spans="2:19" x14ac:dyDescent="0.2">
      <c r="B2907" s="1"/>
      <c r="H2907" s="20"/>
      <c r="I2907" s="20"/>
      <c r="J2907" s="20"/>
      <c r="N2907" s="67"/>
      <c r="O2907" s="20"/>
      <c r="S2907" s="72"/>
    </row>
    <row r="2908" spans="2:19" x14ac:dyDescent="0.2">
      <c r="B2908" s="1"/>
      <c r="H2908" s="20"/>
      <c r="I2908" s="20"/>
      <c r="J2908" s="20"/>
      <c r="N2908" s="67"/>
      <c r="O2908" s="20"/>
      <c r="S2908" s="72"/>
    </row>
    <row r="2909" spans="2:19" x14ac:dyDescent="0.2">
      <c r="B2909" s="1"/>
      <c r="H2909" s="20"/>
      <c r="I2909" s="20"/>
      <c r="J2909" s="20"/>
      <c r="N2909" s="67"/>
      <c r="O2909" s="20"/>
      <c r="S2909" s="72"/>
    </row>
    <row r="2910" spans="2:19" x14ac:dyDescent="0.2">
      <c r="B2910" s="1"/>
      <c r="H2910" s="20"/>
      <c r="I2910" s="20"/>
      <c r="J2910" s="20"/>
      <c r="N2910" s="67"/>
      <c r="O2910" s="20"/>
      <c r="S2910" s="72"/>
    </row>
    <row r="2911" spans="2:19" x14ac:dyDescent="0.2">
      <c r="B2911" s="1"/>
      <c r="H2911" s="20"/>
      <c r="I2911" s="20"/>
      <c r="J2911" s="20"/>
      <c r="N2911" s="67"/>
      <c r="O2911" s="20"/>
      <c r="S2911" s="72"/>
    </row>
    <row r="2912" spans="2:19" x14ac:dyDescent="0.2">
      <c r="B2912" s="1"/>
      <c r="H2912" s="20"/>
      <c r="I2912" s="20"/>
      <c r="J2912" s="20"/>
      <c r="N2912" s="67"/>
      <c r="O2912" s="20"/>
      <c r="S2912" s="72"/>
    </row>
    <row r="2913" spans="2:19" x14ac:dyDescent="0.2">
      <c r="B2913" s="1"/>
      <c r="H2913" s="20"/>
      <c r="I2913" s="20"/>
      <c r="J2913" s="20"/>
      <c r="N2913" s="67"/>
      <c r="O2913" s="20"/>
      <c r="S2913" s="72"/>
    </row>
    <row r="2914" spans="2:19" x14ac:dyDescent="0.2">
      <c r="B2914" s="1"/>
      <c r="H2914" s="20"/>
      <c r="I2914" s="20"/>
      <c r="J2914" s="20"/>
      <c r="N2914" s="67"/>
      <c r="O2914" s="20"/>
      <c r="S2914" s="72"/>
    </row>
    <row r="2915" spans="2:19" x14ac:dyDescent="0.2">
      <c r="B2915" s="1"/>
      <c r="H2915" s="20"/>
      <c r="I2915" s="20"/>
      <c r="J2915" s="20"/>
      <c r="N2915" s="67"/>
      <c r="O2915" s="20"/>
      <c r="S2915" s="72"/>
    </row>
    <row r="2916" spans="2:19" x14ac:dyDescent="0.2">
      <c r="B2916" s="1"/>
      <c r="H2916" s="20"/>
      <c r="I2916" s="20"/>
      <c r="J2916" s="20"/>
      <c r="N2916" s="67"/>
      <c r="O2916" s="20"/>
      <c r="S2916" s="72"/>
    </row>
    <row r="2917" spans="2:19" x14ac:dyDescent="0.2">
      <c r="B2917" s="1"/>
      <c r="H2917" s="20"/>
      <c r="I2917" s="20"/>
      <c r="J2917" s="20"/>
      <c r="N2917" s="67"/>
      <c r="O2917" s="20"/>
      <c r="S2917" s="72"/>
    </row>
    <row r="2918" spans="2:19" x14ac:dyDescent="0.2">
      <c r="B2918" s="1"/>
      <c r="H2918" s="20"/>
      <c r="I2918" s="20"/>
      <c r="J2918" s="20"/>
      <c r="N2918" s="67"/>
      <c r="O2918" s="20"/>
      <c r="S2918" s="72"/>
    </row>
    <row r="2919" spans="2:19" x14ac:dyDescent="0.2">
      <c r="B2919" s="1"/>
      <c r="H2919" s="20"/>
      <c r="I2919" s="20"/>
      <c r="J2919" s="20"/>
      <c r="N2919" s="67"/>
      <c r="O2919" s="20"/>
      <c r="S2919" s="72"/>
    </row>
    <row r="2920" spans="2:19" x14ac:dyDescent="0.2">
      <c r="B2920" s="1"/>
      <c r="H2920" s="20"/>
      <c r="I2920" s="20"/>
      <c r="J2920" s="20"/>
      <c r="N2920" s="67"/>
      <c r="O2920" s="20"/>
      <c r="S2920" s="72"/>
    </row>
    <row r="2921" spans="2:19" x14ac:dyDescent="0.2">
      <c r="B2921" s="1"/>
      <c r="H2921" s="20"/>
      <c r="I2921" s="20"/>
      <c r="J2921" s="20"/>
      <c r="N2921" s="67"/>
      <c r="O2921" s="20"/>
      <c r="S2921" s="72"/>
    </row>
    <row r="2922" spans="2:19" x14ac:dyDescent="0.2">
      <c r="B2922" s="1"/>
      <c r="H2922" s="20"/>
      <c r="I2922" s="20"/>
      <c r="J2922" s="20"/>
      <c r="N2922" s="67"/>
      <c r="O2922" s="20"/>
      <c r="S2922" s="72"/>
    </row>
    <row r="2923" spans="2:19" x14ac:dyDescent="0.2">
      <c r="B2923" s="1"/>
      <c r="H2923" s="20"/>
      <c r="I2923" s="20"/>
      <c r="J2923" s="20"/>
      <c r="N2923" s="67"/>
      <c r="O2923" s="20"/>
      <c r="S2923" s="72"/>
    </row>
    <row r="2924" spans="2:19" x14ac:dyDescent="0.2">
      <c r="B2924" s="1"/>
      <c r="H2924" s="20"/>
      <c r="I2924" s="20"/>
      <c r="J2924" s="20"/>
      <c r="N2924" s="67"/>
      <c r="O2924" s="20"/>
      <c r="S2924" s="72"/>
    </row>
    <row r="2925" spans="2:19" x14ac:dyDescent="0.2">
      <c r="B2925" s="1"/>
      <c r="H2925" s="20"/>
      <c r="I2925" s="20"/>
      <c r="J2925" s="20"/>
      <c r="N2925" s="67"/>
      <c r="O2925" s="20"/>
      <c r="S2925" s="72"/>
    </row>
    <row r="2926" spans="2:19" x14ac:dyDescent="0.2">
      <c r="B2926" s="1"/>
      <c r="H2926" s="20"/>
      <c r="I2926" s="20"/>
      <c r="J2926" s="20"/>
      <c r="N2926" s="67"/>
      <c r="O2926" s="20"/>
      <c r="S2926" s="72"/>
    </row>
    <row r="2927" spans="2:19" x14ac:dyDescent="0.2">
      <c r="B2927" s="1"/>
      <c r="H2927" s="20"/>
      <c r="I2927" s="20"/>
      <c r="J2927" s="20"/>
      <c r="N2927" s="67"/>
      <c r="O2927" s="20"/>
      <c r="S2927" s="72"/>
    </row>
    <row r="2928" spans="2:19" x14ac:dyDescent="0.2">
      <c r="B2928" s="1"/>
      <c r="H2928" s="20"/>
      <c r="I2928" s="20"/>
      <c r="J2928" s="20"/>
      <c r="N2928" s="67"/>
      <c r="O2928" s="20"/>
      <c r="S2928" s="72"/>
    </row>
    <row r="2929" spans="2:19" x14ac:dyDescent="0.2">
      <c r="B2929" s="1"/>
      <c r="H2929" s="20"/>
      <c r="I2929" s="20"/>
      <c r="J2929" s="20"/>
      <c r="N2929" s="67"/>
      <c r="O2929" s="20"/>
      <c r="S2929" s="72"/>
    </row>
    <row r="2930" spans="2:19" x14ac:dyDescent="0.2">
      <c r="B2930" s="1"/>
      <c r="H2930" s="20"/>
      <c r="I2930" s="20"/>
      <c r="J2930" s="20"/>
      <c r="N2930" s="67"/>
      <c r="O2930" s="20"/>
      <c r="S2930" s="72"/>
    </row>
    <row r="2931" spans="2:19" x14ac:dyDescent="0.2">
      <c r="B2931" s="1"/>
      <c r="H2931" s="20"/>
      <c r="I2931" s="20"/>
      <c r="J2931" s="20"/>
      <c r="N2931" s="67"/>
      <c r="O2931" s="20"/>
      <c r="S2931" s="72"/>
    </row>
    <row r="2932" spans="2:19" x14ac:dyDescent="0.2">
      <c r="B2932" s="1"/>
      <c r="H2932" s="20"/>
      <c r="I2932" s="20"/>
      <c r="J2932" s="20"/>
      <c r="N2932" s="67"/>
      <c r="O2932" s="20"/>
      <c r="S2932" s="72"/>
    </row>
    <row r="2933" spans="2:19" x14ac:dyDescent="0.2">
      <c r="B2933" s="1"/>
      <c r="H2933" s="20"/>
      <c r="I2933" s="20"/>
      <c r="J2933" s="20"/>
      <c r="N2933" s="67"/>
      <c r="O2933" s="20"/>
      <c r="S2933" s="72"/>
    </row>
    <row r="2934" spans="2:19" x14ac:dyDescent="0.2">
      <c r="B2934" s="1"/>
      <c r="H2934" s="20"/>
      <c r="I2934" s="20"/>
      <c r="J2934" s="20"/>
      <c r="N2934" s="67"/>
      <c r="O2934" s="20"/>
      <c r="S2934" s="72"/>
    </row>
    <row r="2935" spans="2:19" x14ac:dyDescent="0.2">
      <c r="B2935" s="1"/>
      <c r="H2935" s="20"/>
      <c r="I2935" s="20"/>
      <c r="J2935" s="20"/>
      <c r="N2935" s="67"/>
      <c r="O2935" s="20"/>
      <c r="S2935" s="72"/>
    </row>
    <row r="2936" spans="2:19" x14ac:dyDescent="0.2">
      <c r="B2936" s="1"/>
      <c r="H2936" s="20"/>
      <c r="I2936" s="20"/>
      <c r="J2936" s="20"/>
      <c r="N2936" s="67"/>
      <c r="O2936" s="20"/>
      <c r="S2936" s="72"/>
    </row>
    <row r="2937" spans="2:19" x14ac:dyDescent="0.2">
      <c r="B2937" s="1"/>
      <c r="H2937" s="20"/>
      <c r="I2937" s="20"/>
      <c r="J2937" s="20"/>
      <c r="N2937" s="67"/>
      <c r="O2937" s="20"/>
      <c r="S2937" s="72"/>
    </row>
    <row r="2938" spans="2:19" x14ac:dyDescent="0.2">
      <c r="B2938" s="1"/>
      <c r="H2938" s="20"/>
      <c r="I2938" s="20"/>
      <c r="J2938" s="20"/>
      <c r="N2938" s="67"/>
      <c r="O2938" s="20"/>
      <c r="S2938" s="72"/>
    </row>
    <row r="2939" spans="2:19" x14ac:dyDescent="0.2">
      <c r="B2939" s="1"/>
      <c r="H2939" s="20"/>
      <c r="I2939" s="20"/>
      <c r="J2939" s="20"/>
      <c r="N2939" s="67"/>
      <c r="O2939" s="20"/>
      <c r="S2939" s="72"/>
    </row>
    <row r="2940" spans="2:19" x14ac:dyDescent="0.2">
      <c r="B2940" s="1"/>
      <c r="H2940" s="20"/>
      <c r="I2940" s="20"/>
      <c r="J2940" s="20"/>
      <c r="N2940" s="67"/>
      <c r="O2940" s="20"/>
      <c r="S2940" s="72"/>
    </row>
    <row r="2941" spans="2:19" x14ac:dyDescent="0.2">
      <c r="B2941" s="1"/>
      <c r="H2941" s="20"/>
      <c r="I2941" s="20"/>
      <c r="J2941" s="20"/>
      <c r="N2941" s="67"/>
      <c r="O2941" s="20"/>
      <c r="S2941" s="72"/>
    </row>
    <row r="2942" spans="2:19" x14ac:dyDescent="0.2">
      <c r="B2942" s="1"/>
      <c r="H2942" s="20"/>
      <c r="I2942" s="20"/>
      <c r="J2942" s="20"/>
      <c r="N2942" s="67"/>
      <c r="O2942" s="20"/>
      <c r="S2942" s="72"/>
    </row>
    <row r="2943" spans="2:19" x14ac:dyDescent="0.2">
      <c r="B2943" s="1"/>
      <c r="H2943" s="20"/>
      <c r="I2943" s="20"/>
      <c r="J2943" s="20"/>
      <c r="N2943" s="67"/>
      <c r="O2943" s="20"/>
      <c r="S2943" s="72"/>
    </row>
    <row r="2944" spans="2:19" x14ac:dyDescent="0.2">
      <c r="B2944" s="1"/>
      <c r="H2944" s="20"/>
      <c r="I2944" s="20"/>
      <c r="J2944" s="20"/>
      <c r="N2944" s="67"/>
      <c r="O2944" s="20"/>
      <c r="S2944" s="72"/>
    </row>
    <row r="2945" spans="2:19" x14ac:dyDescent="0.2">
      <c r="B2945" s="1"/>
      <c r="H2945" s="20"/>
      <c r="I2945" s="20"/>
      <c r="J2945" s="20"/>
      <c r="N2945" s="67"/>
      <c r="O2945" s="20"/>
      <c r="S2945" s="72"/>
    </row>
    <row r="2946" spans="2:19" x14ac:dyDescent="0.2">
      <c r="B2946" s="1"/>
      <c r="H2946" s="20"/>
      <c r="I2946" s="20"/>
      <c r="J2946" s="20"/>
      <c r="N2946" s="67"/>
      <c r="O2946" s="20"/>
      <c r="S2946" s="72"/>
    </row>
    <row r="2947" spans="2:19" x14ac:dyDescent="0.2">
      <c r="B2947" s="1"/>
      <c r="H2947" s="20"/>
      <c r="I2947" s="20"/>
      <c r="J2947" s="20"/>
      <c r="N2947" s="67"/>
      <c r="O2947" s="20"/>
      <c r="S2947" s="72"/>
    </row>
    <row r="2948" spans="2:19" x14ac:dyDescent="0.2">
      <c r="B2948" s="1"/>
      <c r="H2948" s="20"/>
      <c r="I2948" s="20"/>
      <c r="J2948" s="20"/>
      <c r="N2948" s="67"/>
      <c r="O2948" s="20"/>
      <c r="S2948" s="72"/>
    </row>
    <row r="2949" spans="2:19" x14ac:dyDescent="0.2">
      <c r="B2949" s="1"/>
      <c r="H2949" s="20"/>
      <c r="I2949" s="20"/>
      <c r="J2949" s="20"/>
      <c r="N2949" s="67"/>
      <c r="O2949" s="20"/>
      <c r="S2949" s="72"/>
    </row>
    <row r="2950" spans="2:19" x14ac:dyDescent="0.2">
      <c r="B2950" s="1"/>
      <c r="H2950" s="20"/>
      <c r="I2950" s="20"/>
      <c r="J2950" s="20"/>
      <c r="N2950" s="67"/>
      <c r="O2950" s="20"/>
      <c r="S2950" s="72"/>
    </row>
    <row r="2951" spans="2:19" x14ac:dyDescent="0.2">
      <c r="B2951" s="1"/>
      <c r="H2951" s="20"/>
      <c r="I2951" s="20"/>
      <c r="J2951" s="20"/>
      <c r="N2951" s="67"/>
      <c r="O2951" s="20"/>
      <c r="S2951" s="72"/>
    </row>
    <row r="2952" spans="2:19" x14ac:dyDescent="0.2">
      <c r="B2952" s="1"/>
      <c r="H2952" s="20"/>
      <c r="I2952" s="20"/>
      <c r="J2952" s="20"/>
      <c r="N2952" s="67"/>
      <c r="O2952" s="20"/>
      <c r="S2952" s="72"/>
    </row>
    <row r="2953" spans="2:19" x14ac:dyDescent="0.2">
      <c r="B2953" s="1"/>
      <c r="H2953" s="20"/>
      <c r="I2953" s="20"/>
      <c r="J2953" s="20"/>
      <c r="N2953" s="67"/>
      <c r="O2953" s="20"/>
      <c r="S2953" s="72"/>
    </row>
    <row r="2954" spans="2:19" x14ac:dyDescent="0.2">
      <c r="B2954" s="1"/>
      <c r="H2954" s="20"/>
      <c r="I2954" s="20"/>
      <c r="J2954" s="20"/>
      <c r="N2954" s="67"/>
      <c r="O2954" s="20"/>
      <c r="S2954" s="72"/>
    </row>
    <row r="2955" spans="2:19" x14ac:dyDescent="0.2">
      <c r="B2955" s="1"/>
      <c r="H2955" s="20"/>
      <c r="I2955" s="20"/>
      <c r="J2955" s="20"/>
      <c r="N2955" s="67"/>
      <c r="O2955" s="20"/>
      <c r="S2955" s="72"/>
    </row>
    <row r="2956" spans="2:19" x14ac:dyDescent="0.2">
      <c r="B2956" s="1"/>
      <c r="H2956" s="20"/>
      <c r="I2956" s="20"/>
      <c r="J2956" s="20"/>
      <c r="N2956" s="67"/>
      <c r="O2956" s="20"/>
      <c r="S2956" s="72"/>
    </row>
    <row r="2957" spans="2:19" x14ac:dyDescent="0.2">
      <c r="B2957" s="1"/>
      <c r="H2957" s="20"/>
      <c r="I2957" s="20"/>
      <c r="J2957" s="20"/>
      <c r="N2957" s="67"/>
      <c r="O2957" s="20"/>
      <c r="S2957" s="72"/>
    </row>
    <row r="2958" spans="2:19" x14ac:dyDescent="0.2">
      <c r="B2958" s="1"/>
      <c r="H2958" s="20"/>
      <c r="I2958" s="20"/>
      <c r="J2958" s="20"/>
      <c r="N2958" s="67"/>
      <c r="O2958" s="20"/>
      <c r="S2958" s="72"/>
    </row>
    <row r="2959" spans="2:19" x14ac:dyDescent="0.2">
      <c r="B2959" s="1"/>
      <c r="H2959" s="20"/>
      <c r="I2959" s="20"/>
      <c r="J2959" s="20"/>
      <c r="N2959" s="67"/>
      <c r="O2959" s="20"/>
      <c r="S2959" s="72"/>
    </row>
    <row r="2960" spans="2:19" x14ac:dyDescent="0.2">
      <c r="B2960" s="1"/>
      <c r="H2960" s="20"/>
      <c r="I2960" s="20"/>
      <c r="J2960" s="20"/>
      <c r="N2960" s="67"/>
      <c r="O2960" s="20"/>
      <c r="S2960" s="72"/>
    </row>
    <row r="2961" spans="2:19" x14ac:dyDescent="0.2">
      <c r="B2961" s="1"/>
      <c r="H2961" s="20"/>
      <c r="I2961" s="20"/>
      <c r="J2961" s="20"/>
      <c r="N2961" s="67"/>
      <c r="O2961" s="20"/>
      <c r="S2961" s="72"/>
    </row>
    <row r="2962" spans="2:19" x14ac:dyDescent="0.2">
      <c r="B2962" s="1"/>
      <c r="H2962" s="20"/>
      <c r="I2962" s="20"/>
      <c r="J2962" s="20"/>
      <c r="N2962" s="67"/>
      <c r="O2962" s="20"/>
      <c r="S2962" s="72"/>
    </row>
    <row r="2963" spans="2:19" x14ac:dyDescent="0.2">
      <c r="B2963" s="1"/>
      <c r="H2963" s="20"/>
      <c r="I2963" s="20"/>
      <c r="J2963" s="20"/>
      <c r="N2963" s="67"/>
      <c r="O2963" s="20"/>
      <c r="S2963" s="72"/>
    </row>
    <row r="2964" spans="2:19" x14ac:dyDescent="0.2">
      <c r="B2964" s="1"/>
      <c r="H2964" s="20"/>
      <c r="I2964" s="20"/>
      <c r="J2964" s="20"/>
      <c r="N2964" s="67"/>
      <c r="O2964" s="20"/>
      <c r="S2964" s="72"/>
    </row>
    <row r="2965" spans="2:19" x14ac:dyDescent="0.2">
      <c r="B2965" s="1"/>
      <c r="H2965" s="20"/>
      <c r="I2965" s="20"/>
      <c r="J2965" s="20"/>
      <c r="N2965" s="67"/>
      <c r="O2965" s="20"/>
      <c r="S2965" s="72"/>
    </row>
    <row r="2966" spans="2:19" x14ac:dyDescent="0.2">
      <c r="B2966" s="1"/>
      <c r="H2966" s="20"/>
      <c r="I2966" s="20"/>
      <c r="J2966" s="20"/>
      <c r="N2966" s="67"/>
      <c r="O2966" s="20"/>
      <c r="S2966" s="72"/>
    </row>
    <row r="2967" spans="2:19" x14ac:dyDescent="0.2">
      <c r="B2967" s="1"/>
      <c r="H2967" s="20"/>
      <c r="I2967" s="20"/>
      <c r="J2967" s="20"/>
      <c r="N2967" s="67"/>
      <c r="O2967" s="20"/>
      <c r="S2967" s="72"/>
    </row>
    <row r="2968" spans="2:19" x14ac:dyDescent="0.2">
      <c r="B2968" s="1"/>
      <c r="H2968" s="20"/>
      <c r="I2968" s="20"/>
      <c r="J2968" s="20"/>
      <c r="N2968" s="67"/>
      <c r="O2968" s="20"/>
      <c r="S2968" s="72"/>
    </row>
    <row r="2969" spans="2:19" x14ac:dyDescent="0.2">
      <c r="B2969" s="1"/>
      <c r="H2969" s="20"/>
      <c r="I2969" s="20"/>
      <c r="J2969" s="20"/>
      <c r="N2969" s="67"/>
      <c r="O2969" s="20"/>
      <c r="S2969" s="72"/>
    </row>
    <row r="2970" spans="2:19" x14ac:dyDescent="0.2">
      <c r="B2970" s="1"/>
      <c r="H2970" s="20"/>
      <c r="I2970" s="20"/>
      <c r="J2970" s="20"/>
      <c r="N2970" s="67"/>
      <c r="O2970" s="20"/>
      <c r="S2970" s="72"/>
    </row>
    <row r="2971" spans="2:19" x14ac:dyDescent="0.2">
      <c r="B2971" s="1"/>
      <c r="H2971" s="20"/>
      <c r="I2971" s="20"/>
      <c r="J2971" s="20"/>
      <c r="N2971" s="67"/>
      <c r="O2971" s="20"/>
      <c r="S2971" s="72"/>
    </row>
    <row r="2972" spans="2:19" x14ac:dyDescent="0.2">
      <c r="B2972" s="1"/>
      <c r="H2972" s="20"/>
      <c r="I2972" s="20"/>
      <c r="J2972" s="20"/>
      <c r="N2972" s="67"/>
      <c r="O2972" s="20"/>
      <c r="S2972" s="72"/>
    </row>
    <row r="2973" spans="2:19" x14ac:dyDescent="0.2">
      <c r="B2973" s="1"/>
      <c r="H2973" s="20"/>
      <c r="I2973" s="20"/>
      <c r="J2973" s="20"/>
      <c r="N2973" s="67"/>
      <c r="O2973" s="20"/>
      <c r="S2973" s="72"/>
    </row>
    <row r="2974" spans="2:19" x14ac:dyDescent="0.2">
      <c r="B2974" s="1"/>
      <c r="H2974" s="20"/>
      <c r="I2974" s="20"/>
      <c r="J2974" s="20"/>
      <c r="N2974" s="67"/>
      <c r="O2974" s="20"/>
      <c r="S2974" s="72"/>
    </row>
    <row r="2975" spans="2:19" x14ac:dyDescent="0.2">
      <c r="B2975" s="1"/>
      <c r="H2975" s="20"/>
      <c r="I2975" s="20"/>
      <c r="J2975" s="20"/>
      <c r="N2975" s="67"/>
      <c r="O2975" s="20"/>
      <c r="S2975" s="72"/>
    </row>
    <row r="2976" spans="2:19" x14ac:dyDescent="0.2">
      <c r="B2976" s="1"/>
      <c r="H2976" s="20"/>
      <c r="I2976" s="20"/>
      <c r="J2976" s="20"/>
      <c r="N2976" s="67"/>
      <c r="O2976" s="20"/>
      <c r="S2976" s="72"/>
    </row>
    <row r="2977" spans="2:19" x14ac:dyDescent="0.2">
      <c r="B2977" s="1"/>
      <c r="H2977" s="20"/>
      <c r="I2977" s="20"/>
      <c r="J2977" s="20"/>
      <c r="N2977" s="67"/>
      <c r="O2977" s="20"/>
      <c r="S2977" s="72"/>
    </row>
    <row r="2978" spans="2:19" x14ac:dyDescent="0.2">
      <c r="B2978" s="1"/>
      <c r="H2978" s="20"/>
      <c r="I2978" s="20"/>
      <c r="J2978" s="20"/>
      <c r="N2978" s="67"/>
      <c r="O2978" s="20"/>
      <c r="S2978" s="72"/>
    </row>
    <row r="2979" spans="2:19" x14ac:dyDescent="0.2">
      <c r="B2979" s="1"/>
      <c r="H2979" s="20"/>
      <c r="I2979" s="20"/>
      <c r="J2979" s="20"/>
      <c r="N2979" s="67"/>
      <c r="O2979" s="20"/>
      <c r="S2979" s="72"/>
    </row>
    <row r="2980" spans="2:19" x14ac:dyDescent="0.2">
      <c r="B2980" s="1"/>
      <c r="H2980" s="20"/>
      <c r="I2980" s="20"/>
      <c r="J2980" s="20"/>
      <c r="N2980" s="67"/>
      <c r="O2980" s="20"/>
      <c r="S2980" s="72"/>
    </row>
    <row r="2981" spans="2:19" x14ac:dyDescent="0.2">
      <c r="B2981" s="1"/>
      <c r="H2981" s="20"/>
      <c r="I2981" s="20"/>
      <c r="J2981" s="20"/>
      <c r="N2981" s="67"/>
      <c r="O2981" s="20"/>
      <c r="S2981" s="72"/>
    </row>
    <row r="2982" spans="2:19" x14ac:dyDescent="0.2">
      <c r="B2982" s="1"/>
      <c r="H2982" s="20"/>
      <c r="I2982" s="20"/>
      <c r="J2982" s="20"/>
      <c r="N2982" s="67"/>
      <c r="O2982" s="20"/>
      <c r="S2982" s="72"/>
    </row>
    <row r="2983" spans="2:19" x14ac:dyDescent="0.2">
      <c r="B2983" s="1"/>
      <c r="H2983" s="20"/>
      <c r="I2983" s="20"/>
      <c r="J2983" s="20"/>
      <c r="N2983" s="67"/>
      <c r="O2983" s="20"/>
      <c r="S2983" s="72"/>
    </row>
    <row r="2984" spans="2:19" x14ac:dyDescent="0.2">
      <c r="B2984" s="1"/>
      <c r="H2984" s="20"/>
      <c r="I2984" s="20"/>
      <c r="J2984" s="20"/>
      <c r="N2984" s="67"/>
      <c r="O2984" s="20"/>
      <c r="S2984" s="72"/>
    </row>
    <row r="2985" spans="2:19" x14ac:dyDescent="0.2">
      <c r="B2985" s="1"/>
      <c r="H2985" s="20"/>
      <c r="I2985" s="20"/>
      <c r="J2985" s="20"/>
      <c r="N2985" s="67"/>
      <c r="O2985" s="20"/>
      <c r="S2985" s="72"/>
    </row>
    <row r="2986" spans="2:19" x14ac:dyDescent="0.2">
      <c r="B2986" s="1"/>
      <c r="H2986" s="20"/>
      <c r="I2986" s="20"/>
      <c r="J2986" s="20"/>
      <c r="N2986" s="67"/>
      <c r="O2986" s="20"/>
      <c r="S2986" s="72"/>
    </row>
    <row r="2987" spans="2:19" x14ac:dyDescent="0.2">
      <c r="B2987" s="1"/>
      <c r="H2987" s="20"/>
      <c r="I2987" s="20"/>
      <c r="J2987" s="20"/>
      <c r="N2987" s="67"/>
      <c r="O2987" s="20"/>
      <c r="S2987" s="72"/>
    </row>
    <row r="2988" spans="2:19" x14ac:dyDescent="0.2">
      <c r="B2988" s="1"/>
      <c r="H2988" s="20"/>
      <c r="I2988" s="20"/>
      <c r="J2988" s="20"/>
      <c r="N2988" s="67"/>
      <c r="O2988" s="20"/>
      <c r="S2988" s="72"/>
    </row>
    <row r="2989" spans="2:19" x14ac:dyDescent="0.2">
      <c r="B2989" s="1"/>
      <c r="H2989" s="20"/>
      <c r="I2989" s="20"/>
      <c r="J2989" s="20"/>
      <c r="N2989" s="67"/>
      <c r="O2989" s="20"/>
      <c r="S2989" s="72"/>
    </row>
    <row r="2990" spans="2:19" x14ac:dyDescent="0.2">
      <c r="B2990" s="1"/>
      <c r="H2990" s="20"/>
      <c r="I2990" s="20"/>
      <c r="J2990" s="20"/>
      <c r="N2990" s="67"/>
      <c r="O2990" s="20"/>
      <c r="S2990" s="72"/>
    </row>
    <row r="2991" spans="2:19" x14ac:dyDescent="0.2">
      <c r="B2991" s="1"/>
      <c r="H2991" s="20"/>
      <c r="I2991" s="20"/>
      <c r="J2991" s="20"/>
      <c r="N2991" s="67"/>
      <c r="O2991" s="20"/>
      <c r="S2991" s="72"/>
    </row>
    <row r="2992" spans="2:19" x14ac:dyDescent="0.2">
      <c r="B2992" s="1"/>
      <c r="H2992" s="20"/>
      <c r="I2992" s="20"/>
      <c r="J2992" s="20"/>
      <c r="N2992" s="67"/>
      <c r="O2992" s="20"/>
      <c r="S2992" s="72"/>
    </row>
    <row r="2993" spans="2:19" x14ac:dyDescent="0.2">
      <c r="B2993" s="1"/>
      <c r="H2993" s="20"/>
      <c r="I2993" s="20"/>
      <c r="J2993" s="20"/>
      <c r="N2993" s="67"/>
      <c r="O2993" s="20"/>
      <c r="S2993" s="72"/>
    </row>
    <row r="2994" spans="2:19" x14ac:dyDescent="0.2">
      <c r="B2994" s="1"/>
      <c r="H2994" s="20"/>
      <c r="I2994" s="20"/>
      <c r="J2994" s="20"/>
      <c r="N2994" s="67"/>
      <c r="O2994" s="20"/>
      <c r="S2994" s="72"/>
    </row>
    <row r="2995" spans="2:19" x14ac:dyDescent="0.2">
      <c r="B2995" s="1"/>
      <c r="H2995" s="20"/>
      <c r="I2995" s="20"/>
      <c r="J2995" s="20"/>
      <c r="N2995" s="67"/>
      <c r="O2995" s="20"/>
      <c r="S2995" s="72"/>
    </row>
    <row r="2996" spans="2:19" x14ac:dyDescent="0.2">
      <c r="B2996" s="1"/>
      <c r="H2996" s="20"/>
      <c r="I2996" s="20"/>
      <c r="J2996" s="20"/>
      <c r="N2996" s="67"/>
      <c r="O2996" s="20"/>
      <c r="S2996" s="72"/>
    </row>
    <row r="2997" spans="2:19" x14ac:dyDescent="0.2">
      <c r="B2997" s="1"/>
      <c r="H2997" s="20"/>
      <c r="I2997" s="20"/>
      <c r="J2997" s="20"/>
      <c r="N2997" s="67"/>
      <c r="O2997" s="20"/>
      <c r="S2997" s="72"/>
    </row>
    <row r="2998" spans="2:19" x14ac:dyDescent="0.2">
      <c r="B2998" s="1"/>
      <c r="H2998" s="20"/>
      <c r="I2998" s="20"/>
      <c r="J2998" s="20"/>
      <c r="N2998" s="67"/>
      <c r="O2998" s="20"/>
      <c r="S2998" s="72"/>
    </row>
    <row r="2999" spans="2:19" x14ac:dyDescent="0.2">
      <c r="B2999" s="1"/>
      <c r="H2999" s="20"/>
      <c r="I2999" s="20"/>
      <c r="J2999" s="20"/>
      <c r="N2999" s="67"/>
      <c r="O2999" s="20"/>
      <c r="S2999" s="72"/>
    </row>
    <row r="3000" spans="2:19" x14ac:dyDescent="0.2">
      <c r="B3000" s="1"/>
      <c r="H3000" s="20"/>
      <c r="I3000" s="20"/>
      <c r="J3000" s="20"/>
      <c r="N3000" s="67"/>
      <c r="O3000" s="20"/>
      <c r="S3000" s="72"/>
    </row>
    <row r="3001" spans="2:19" x14ac:dyDescent="0.2">
      <c r="B3001" s="1"/>
      <c r="H3001" s="20"/>
      <c r="I3001" s="20"/>
      <c r="J3001" s="20"/>
      <c r="N3001" s="67"/>
      <c r="O3001" s="20"/>
      <c r="S3001" s="72"/>
    </row>
    <row r="3002" spans="2:19" x14ac:dyDescent="0.2">
      <c r="B3002" s="1"/>
      <c r="H3002" s="20"/>
      <c r="I3002" s="20"/>
      <c r="J3002" s="20"/>
      <c r="N3002" s="67"/>
      <c r="O3002" s="20"/>
      <c r="S3002" s="72"/>
    </row>
    <row r="3003" spans="2:19" x14ac:dyDescent="0.2">
      <c r="B3003" s="1"/>
      <c r="H3003" s="20"/>
      <c r="I3003" s="20"/>
      <c r="J3003" s="20"/>
      <c r="N3003" s="67"/>
      <c r="O3003" s="20"/>
      <c r="S3003" s="72"/>
    </row>
    <row r="3004" spans="2:19" x14ac:dyDescent="0.2">
      <c r="B3004" s="1"/>
      <c r="H3004" s="20"/>
      <c r="I3004" s="20"/>
      <c r="J3004" s="20"/>
      <c r="N3004" s="67"/>
      <c r="O3004" s="20"/>
      <c r="S3004" s="72"/>
    </row>
    <row r="3005" spans="2:19" x14ac:dyDescent="0.2">
      <c r="B3005" s="1"/>
      <c r="H3005" s="20"/>
      <c r="I3005" s="20"/>
      <c r="J3005" s="20"/>
      <c r="N3005" s="67"/>
      <c r="O3005" s="20"/>
      <c r="S3005" s="72"/>
    </row>
    <row r="3006" spans="2:19" x14ac:dyDescent="0.2">
      <c r="B3006" s="1"/>
      <c r="H3006" s="20"/>
      <c r="I3006" s="20"/>
      <c r="J3006" s="20"/>
      <c r="N3006" s="67"/>
      <c r="O3006" s="20"/>
      <c r="S3006" s="72"/>
    </row>
    <row r="3007" spans="2:19" x14ac:dyDescent="0.2">
      <c r="B3007" s="1"/>
      <c r="H3007" s="20"/>
      <c r="I3007" s="20"/>
      <c r="J3007" s="20"/>
      <c r="N3007" s="67"/>
      <c r="O3007" s="20"/>
      <c r="S3007" s="72"/>
    </row>
    <row r="3008" spans="2:19" x14ac:dyDescent="0.2">
      <c r="B3008" s="1"/>
      <c r="H3008" s="20"/>
      <c r="I3008" s="20"/>
      <c r="J3008" s="20"/>
      <c r="N3008" s="67"/>
      <c r="O3008" s="20"/>
      <c r="S3008" s="72"/>
    </row>
    <row r="3009" spans="2:19" x14ac:dyDescent="0.2">
      <c r="B3009" s="1"/>
      <c r="H3009" s="20"/>
      <c r="I3009" s="20"/>
      <c r="J3009" s="20"/>
      <c r="N3009" s="67"/>
      <c r="O3009" s="20"/>
      <c r="S3009" s="72"/>
    </row>
    <row r="3010" spans="2:19" x14ac:dyDescent="0.2">
      <c r="B3010" s="1"/>
      <c r="H3010" s="20"/>
      <c r="I3010" s="20"/>
      <c r="J3010" s="20"/>
      <c r="N3010" s="67"/>
      <c r="O3010" s="20"/>
      <c r="S3010" s="72"/>
    </row>
    <row r="3011" spans="2:19" x14ac:dyDescent="0.2">
      <c r="B3011" s="1"/>
      <c r="H3011" s="20"/>
      <c r="I3011" s="20"/>
      <c r="J3011" s="20"/>
      <c r="N3011" s="67"/>
      <c r="O3011" s="20"/>
      <c r="S3011" s="72"/>
    </row>
    <row r="3012" spans="2:19" x14ac:dyDescent="0.2">
      <c r="B3012" s="1"/>
      <c r="H3012" s="20"/>
      <c r="I3012" s="20"/>
      <c r="J3012" s="20"/>
      <c r="N3012" s="67"/>
      <c r="O3012" s="20"/>
      <c r="S3012" s="72"/>
    </row>
    <row r="3013" spans="2:19" x14ac:dyDescent="0.2">
      <c r="B3013" s="1"/>
      <c r="H3013" s="20"/>
      <c r="I3013" s="20"/>
      <c r="J3013" s="20"/>
      <c r="N3013" s="67"/>
      <c r="O3013" s="20"/>
      <c r="S3013" s="72"/>
    </row>
    <row r="3014" spans="2:19" x14ac:dyDescent="0.2">
      <c r="B3014" s="1"/>
      <c r="H3014" s="20"/>
      <c r="I3014" s="20"/>
      <c r="J3014" s="20"/>
      <c r="N3014" s="67"/>
      <c r="O3014" s="20"/>
      <c r="S3014" s="72"/>
    </row>
    <row r="3015" spans="2:19" x14ac:dyDescent="0.2">
      <c r="B3015" s="1"/>
      <c r="H3015" s="20"/>
      <c r="I3015" s="20"/>
      <c r="J3015" s="20"/>
      <c r="N3015" s="67"/>
      <c r="O3015" s="20"/>
      <c r="S3015" s="72"/>
    </row>
    <row r="3016" spans="2:19" x14ac:dyDescent="0.2">
      <c r="B3016" s="1"/>
      <c r="H3016" s="20"/>
      <c r="I3016" s="20"/>
      <c r="J3016" s="20"/>
      <c r="N3016" s="67"/>
      <c r="O3016" s="20"/>
      <c r="S3016" s="72"/>
    </row>
    <row r="3017" spans="2:19" x14ac:dyDescent="0.2">
      <c r="B3017" s="1"/>
      <c r="H3017" s="20"/>
      <c r="I3017" s="20"/>
      <c r="J3017" s="20"/>
      <c r="N3017" s="67"/>
      <c r="O3017" s="20"/>
      <c r="S3017" s="72"/>
    </row>
    <row r="3018" spans="2:19" x14ac:dyDescent="0.2">
      <c r="B3018" s="1"/>
      <c r="H3018" s="20"/>
      <c r="I3018" s="20"/>
      <c r="J3018" s="20"/>
      <c r="N3018" s="67"/>
      <c r="O3018" s="20"/>
      <c r="S3018" s="72"/>
    </row>
    <row r="3019" spans="2:19" x14ac:dyDescent="0.2">
      <c r="B3019" s="1"/>
      <c r="H3019" s="20"/>
      <c r="I3019" s="20"/>
      <c r="J3019" s="20"/>
      <c r="N3019" s="67"/>
      <c r="O3019" s="20"/>
      <c r="S3019" s="72"/>
    </row>
    <row r="3020" spans="2:19" x14ac:dyDescent="0.2">
      <c r="B3020" s="1"/>
      <c r="H3020" s="20"/>
      <c r="I3020" s="20"/>
      <c r="J3020" s="20"/>
      <c r="N3020" s="67"/>
      <c r="O3020" s="20"/>
      <c r="S3020" s="72"/>
    </row>
    <row r="3021" spans="2:19" x14ac:dyDescent="0.2">
      <c r="B3021" s="1"/>
      <c r="H3021" s="20"/>
      <c r="I3021" s="20"/>
      <c r="J3021" s="20"/>
      <c r="N3021" s="67"/>
      <c r="O3021" s="20"/>
      <c r="S3021" s="72"/>
    </row>
    <row r="3022" spans="2:19" x14ac:dyDescent="0.2">
      <c r="B3022" s="1"/>
      <c r="H3022" s="20"/>
      <c r="I3022" s="20"/>
      <c r="J3022" s="20"/>
      <c r="N3022" s="67"/>
      <c r="O3022" s="20"/>
      <c r="S3022" s="72"/>
    </row>
    <row r="3023" spans="2:19" x14ac:dyDescent="0.2">
      <c r="B3023" s="1"/>
      <c r="H3023" s="20"/>
      <c r="I3023" s="20"/>
      <c r="J3023" s="20"/>
      <c r="N3023" s="67"/>
      <c r="O3023" s="20"/>
      <c r="S3023" s="72"/>
    </row>
    <row r="3024" spans="2:19" x14ac:dyDescent="0.2">
      <c r="B3024" s="1"/>
      <c r="H3024" s="20"/>
      <c r="I3024" s="20"/>
      <c r="J3024" s="20"/>
      <c r="N3024" s="67"/>
      <c r="O3024" s="20"/>
      <c r="S3024" s="72"/>
    </row>
    <row r="3025" spans="2:19" x14ac:dyDescent="0.2">
      <c r="B3025" s="1"/>
      <c r="H3025" s="20"/>
      <c r="I3025" s="20"/>
      <c r="J3025" s="20"/>
      <c r="N3025" s="67"/>
      <c r="O3025" s="20"/>
      <c r="S3025" s="72"/>
    </row>
    <row r="3026" spans="2:19" x14ac:dyDescent="0.2">
      <c r="B3026" s="1"/>
      <c r="H3026" s="20"/>
      <c r="I3026" s="20"/>
      <c r="J3026" s="20"/>
      <c r="N3026" s="67"/>
      <c r="O3026" s="20"/>
      <c r="S3026" s="72"/>
    </row>
    <row r="3027" spans="2:19" x14ac:dyDescent="0.2">
      <c r="B3027" s="1"/>
      <c r="H3027" s="20"/>
      <c r="I3027" s="20"/>
      <c r="J3027" s="20"/>
      <c r="N3027" s="67"/>
      <c r="O3027" s="20"/>
      <c r="S3027" s="72"/>
    </row>
    <row r="3028" spans="2:19" x14ac:dyDescent="0.2">
      <c r="B3028" s="1"/>
      <c r="H3028" s="20"/>
      <c r="I3028" s="20"/>
      <c r="J3028" s="20"/>
      <c r="N3028" s="67"/>
      <c r="O3028" s="20"/>
      <c r="S3028" s="72"/>
    </row>
    <row r="3029" spans="2:19" x14ac:dyDescent="0.2">
      <c r="B3029" s="1"/>
      <c r="H3029" s="20"/>
      <c r="I3029" s="20"/>
      <c r="J3029" s="20"/>
      <c r="N3029" s="67"/>
      <c r="O3029" s="20"/>
      <c r="S3029" s="72"/>
    </row>
    <row r="3030" spans="2:19" x14ac:dyDescent="0.2">
      <c r="B3030" s="1"/>
      <c r="H3030" s="20"/>
      <c r="I3030" s="20"/>
      <c r="J3030" s="20"/>
      <c r="N3030" s="67"/>
      <c r="O3030" s="20"/>
      <c r="S3030" s="72"/>
    </row>
    <row r="3031" spans="2:19" x14ac:dyDescent="0.2">
      <c r="B3031" s="1"/>
      <c r="H3031" s="20"/>
      <c r="I3031" s="20"/>
      <c r="J3031" s="20"/>
      <c r="N3031" s="67"/>
      <c r="O3031" s="20"/>
      <c r="S3031" s="72"/>
    </row>
    <row r="3032" spans="2:19" x14ac:dyDescent="0.2">
      <c r="B3032" s="1"/>
      <c r="H3032" s="20"/>
      <c r="I3032" s="20"/>
      <c r="J3032" s="20"/>
      <c r="N3032" s="67"/>
      <c r="O3032" s="20"/>
      <c r="S3032" s="72"/>
    </row>
    <row r="3033" spans="2:19" x14ac:dyDescent="0.2">
      <c r="B3033" s="1"/>
      <c r="H3033" s="20"/>
      <c r="I3033" s="20"/>
      <c r="J3033" s="20"/>
      <c r="N3033" s="67"/>
      <c r="O3033" s="20"/>
      <c r="S3033" s="72"/>
    </row>
    <row r="3034" spans="2:19" x14ac:dyDescent="0.2">
      <c r="B3034" s="1"/>
      <c r="H3034" s="20"/>
      <c r="I3034" s="20"/>
      <c r="J3034" s="20"/>
      <c r="N3034" s="67"/>
      <c r="O3034" s="20"/>
      <c r="S3034" s="72"/>
    </row>
    <row r="3035" spans="2:19" x14ac:dyDescent="0.2">
      <c r="B3035" s="1"/>
      <c r="H3035" s="20"/>
      <c r="I3035" s="20"/>
      <c r="J3035" s="20"/>
      <c r="N3035" s="67"/>
      <c r="O3035" s="20"/>
      <c r="S3035" s="72"/>
    </row>
    <row r="3036" spans="2:19" x14ac:dyDescent="0.2">
      <c r="B3036" s="1"/>
      <c r="H3036" s="20"/>
      <c r="I3036" s="20"/>
      <c r="J3036" s="20"/>
      <c r="N3036" s="67"/>
      <c r="O3036" s="20"/>
      <c r="S3036" s="72"/>
    </row>
    <row r="3037" spans="2:19" x14ac:dyDescent="0.2">
      <c r="B3037" s="1"/>
      <c r="H3037" s="20"/>
      <c r="I3037" s="20"/>
      <c r="J3037" s="20"/>
      <c r="N3037" s="67"/>
      <c r="O3037" s="20"/>
      <c r="S3037" s="72"/>
    </row>
    <row r="3038" spans="2:19" x14ac:dyDescent="0.2">
      <c r="B3038" s="1"/>
      <c r="H3038" s="20"/>
      <c r="I3038" s="20"/>
      <c r="J3038" s="20"/>
      <c r="N3038" s="67"/>
      <c r="O3038" s="20"/>
      <c r="S3038" s="72"/>
    </row>
    <row r="3039" spans="2:19" x14ac:dyDescent="0.2">
      <c r="B3039" s="1"/>
      <c r="H3039" s="20"/>
      <c r="I3039" s="20"/>
      <c r="J3039" s="20"/>
      <c r="N3039" s="67"/>
      <c r="O3039" s="20"/>
      <c r="S3039" s="72"/>
    </row>
    <row r="3040" spans="2:19" x14ac:dyDescent="0.2">
      <c r="B3040" s="1"/>
      <c r="H3040" s="20"/>
      <c r="I3040" s="20"/>
      <c r="J3040" s="20"/>
      <c r="N3040" s="67"/>
      <c r="O3040" s="20"/>
      <c r="S3040" s="72"/>
    </row>
    <row r="3041" spans="2:19" x14ac:dyDescent="0.2">
      <c r="B3041" s="1"/>
      <c r="H3041" s="20"/>
      <c r="I3041" s="20"/>
      <c r="J3041" s="20"/>
      <c r="N3041" s="67"/>
      <c r="O3041" s="20"/>
      <c r="S3041" s="72"/>
    </row>
    <row r="3042" spans="2:19" x14ac:dyDescent="0.2">
      <c r="B3042" s="1"/>
      <c r="H3042" s="20"/>
      <c r="I3042" s="20"/>
      <c r="J3042" s="20"/>
      <c r="N3042" s="67"/>
      <c r="O3042" s="20"/>
      <c r="S3042" s="72"/>
    </row>
    <row r="3043" spans="2:19" x14ac:dyDescent="0.2">
      <c r="B3043" s="1"/>
      <c r="H3043" s="20"/>
      <c r="I3043" s="20"/>
      <c r="J3043" s="20"/>
      <c r="N3043" s="67"/>
      <c r="O3043" s="20"/>
      <c r="S3043" s="72"/>
    </row>
    <row r="3044" spans="2:19" x14ac:dyDescent="0.2">
      <c r="B3044" s="1"/>
      <c r="H3044" s="20"/>
      <c r="I3044" s="20"/>
      <c r="J3044" s="20"/>
      <c r="N3044" s="67"/>
      <c r="O3044" s="20"/>
      <c r="S3044" s="72"/>
    </row>
    <row r="3045" spans="2:19" x14ac:dyDescent="0.2">
      <c r="B3045" s="1"/>
      <c r="H3045" s="20"/>
      <c r="I3045" s="20"/>
      <c r="J3045" s="20"/>
      <c r="N3045" s="67"/>
      <c r="O3045" s="20"/>
      <c r="S3045" s="72"/>
    </row>
    <row r="3046" spans="2:19" x14ac:dyDescent="0.2">
      <c r="B3046" s="1"/>
      <c r="H3046" s="20"/>
      <c r="I3046" s="20"/>
      <c r="J3046" s="20"/>
      <c r="N3046" s="67"/>
      <c r="O3046" s="20"/>
      <c r="S3046" s="72"/>
    </row>
    <row r="3047" spans="2:19" x14ac:dyDescent="0.2">
      <c r="B3047" s="1"/>
      <c r="H3047" s="20"/>
      <c r="I3047" s="20"/>
      <c r="J3047" s="20"/>
      <c r="N3047" s="67"/>
      <c r="O3047" s="20"/>
      <c r="S3047" s="72"/>
    </row>
    <row r="3048" spans="2:19" x14ac:dyDescent="0.2">
      <c r="B3048" s="1"/>
      <c r="H3048" s="20"/>
      <c r="I3048" s="20"/>
      <c r="J3048" s="20"/>
      <c r="N3048" s="67"/>
      <c r="O3048" s="20"/>
      <c r="S3048" s="72"/>
    </row>
    <row r="3049" spans="2:19" x14ac:dyDescent="0.2">
      <c r="B3049" s="1"/>
      <c r="H3049" s="20"/>
      <c r="I3049" s="20"/>
      <c r="J3049" s="20"/>
      <c r="N3049" s="67"/>
      <c r="O3049" s="20"/>
      <c r="S3049" s="72"/>
    </row>
    <row r="3050" spans="2:19" x14ac:dyDescent="0.2">
      <c r="B3050" s="1"/>
      <c r="H3050" s="20"/>
      <c r="I3050" s="20"/>
      <c r="J3050" s="20"/>
      <c r="N3050" s="67"/>
      <c r="O3050" s="20"/>
      <c r="S3050" s="72"/>
    </row>
    <row r="3051" spans="2:19" x14ac:dyDescent="0.2">
      <c r="B3051" s="1"/>
      <c r="H3051" s="20"/>
      <c r="I3051" s="20"/>
      <c r="J3051" s="20"/>
      <c r="N3051" s="67"/>
      <c r="O3051" s="20"/>
      <c r="S3051" s="72"/>
    </row>
    <row r="3052" spans="2:19" x14ac:dyDescent="0.2">
      <c r="B3052" s="1"/>
      <c r="H3052" s="20"/>
      <c r="I3052" s="20"/>
      <c r="J3052" s="20"/>
      <c r="N3052" s="67"/>
      <c r="O3052" s="20"/>
      <c r="S3052" s="72"/>
    </row>
    <row r="3053" spans="2:19" x14ac:dyDescent="0.2">
      <c r="B3053" s="1"/>
      <c r="H3053" s="20"/>
      <c r="I3053" s="20"/>
      <c r="J3053" s="20"/>
      <c r="N3053" s="67"/>
      <c r="O3053" s="20"/>
      <c r="S3053" s="72"/>
    </row>
    <row r="3054" spans="2:19" x14ac:dyDescent="0.2">
      <c r="B3054" s="1"/>
      <c r="H3054" s="20"/>
      <c r="I3054" s="20"/>
      <c r="J3054" s="20"/>
      <c r="N3054" s="67"/>
      <c r="O3054" s="20"/>
      <c r="S3054" s="72"/>
    </row>
    <row r="3055" spans="2:19" x14ac:dyDescent="0.2">
      <c r="B3055" s="1"/>
      <c r="H3055" s="20"/>
      <c r="I3055" s="20"/>
      <c r="J3055" s="20"/>
      <c r="N3055" s="67"/>
      <c r="O3055" s="20"/>
      <c r="S3055" s="72"/>
    </row>
    <row r="3056" spans="2:19" x14ac:dyDescent="0.2">
      <c r="B3056" s="1"/>
      <c r="H3056" s="20"/>
      <c r="I3056" s="20"/>
      <c r="J3056" s="20"/>
      <c r="N3056" s="67"/>
      <c r="O3056" s="20"/>
      <c r="S3056" s="72"/>
    </row>
    <row r="3057" spans="2:19" x14ac:dyDescent="0.2">
      <c r="B3057" s="1"/>
      <c r="H3057" s="20"/>
      <c r="I3057" s="20"/>
      <c r="J3057" s="20"/>
      <c r="N3057" s="67"/>
      <c r="O3057" s="20"/>
      <c r="S3057" s="72"/>
    </row>
    <row r="3058" spans="2:19" x14ac:dyDescent="0.2">
      <c r="B3058" s="1"/>
      <c r="H3058" s="20"/>
      <c r="I3058" s="20"/>
      <c r="J3058" s="20"/>
      <c r="N3058" s="67"/>
      <c r="O3058" s="20"/>
      <c r="S3058" s="72"/>
    </row>
    <row r="3059" spans="2:19" x14ac:dyDescent="0.2">
      <c r="B3059" s="1"/>
      <c r="H3059" s="20"/>
      <c r="I3059" s="20"/>
      <c r="J3059" s="20"/>
      <c r="N3059" s="67"/>
      <c r="O3059" s="20"/>
      <c r="S3059" s="72"/>
    </row>
    <row r="3060" spans="2:19" x14ac:dyDescent="0.2">
      <c r="B3060" s="1"/>
      <c r="H3060" s="20"/>
      <c r="I3060" s="20"/>
      <c r="J3060" s="20"/>
      <c r="N3060" s="67"/>
      <c r="O3060" s="20"/>
      <c r="S3060" s="72"/>
    </row>
    <row r="3061" spans="2:19" x14ac:dyDescent="0.2">
      <c r="B3061" s="1"/>
      <c r="H3061" s="20"/>
      <c r="I3061" s="20"/>
      <c r="J3061" s="20"/>
      <c r="N3061" s="67"/>
      <c r="O3061" s="20"/>
      <c r="S3061" s="72"/>
    </row>
    <row r="3062" spans="2:19" x14ac:dyDescent="0.2">
      <c r="B3062" s="1"/>
      <c r="H3062" s="20"/>
      <c r="I3062" s="20"/>
      <c r="J3062" s="20"/>
      <c r="N3062" s="67"/>
      <c r="O3062" s="20"/>
      <c r="S3062" s="72"/>
    </row>
    <row r="3063" spans="2:19" x14ac:dyDescent="0.2">
      <c r="B3063" s="1"/>
      <c r="H3063" s="20"/>
      <c r="I3063" s="20"/>
      <c r="J3063" s="20"/>
      <c r="N3063" s="67"/>
      <c r="O3063" s="20"/>
      <c r="S3063" s="72"/>
    </row>
    <row r="3064" spans="2:19" x14ac:dyDescent="0.2">
      <c r="B3064" s="1"/>
      <c r="H3064" s="20"/>
      <c r="I3064" s="20"/>
      <c r="J3064" s="20"/>
      <c r="N3064" s="67"/>
      <c r="O3064" s="20"/>
      <c r="S3064" s="72"/>
    </row>
    <row r="3065" spans="2:19" x14ac:dyDescent="0.2">
      <c r="B3065" s="1"/>
      <c r="H3065" s="20"/>
      <c r="I3065" s="20"/>
      <c r="J3065" s="20"/>
      <c r="N3065" s="67"/>
      <c r="O3065" s="20"/>
      <c r="S3065" s="72"/>
    </row>
    <row r="3066" spans="2:19" x14ac:dyDescent="0.2">
      <c r="B3066" s="1"/>
      <c r="H3066" s="20"/>
      <c r="I3066" s="20"/>
      <c r="J3066" s="20"/>
      <c r="N3066" s="67"/>
      <c r="O3066" s="20"/>
      <c r="S3066" s="72"/>
    </row>
    <row r="3067" spans="2:19" x14ac:dyDescent="0.2">
      <c r="B3067" s="1"/>
      <c r="H3067" s="20"/>
      <c r="I3067" s="20"/>
      <c r="J3067" s="20"/>
      <c r="N3067" s="67"/>
      <c r="O3067" s="20"/>
      <c r="S3067" s="72"/>
    </row>
    <row r="3068" spans="2:19" x14ac:dyDescent="0.2">
      <c r="B3068" s="1"/>
      <c r="H3068" s="20"/>
      <c r="I3068" s="20"/>
      <c r="J3068" s="20"/>
      <c r="N3068" s="67"/>
      <c r="O3068" s="20"/>
      <c r="S3068" s="72"/>
    </row>
    <row r="3069" spans="2:19" x14ac:dyDescent="0.2">
      <c r="B3069" s="1"/>
      <c r="H3069" s="20"/>
      <c r="I3069" s="20"/>
      <c r="J3069" s="20"/>
      <c r="N3069" s="67"/>
      <c r="O3069" s="20"/>
      <c r="S3069" s="72"/>
    </row>
    <row r="3070" spans="2:19" x14ac:dyDescent="0.2">
      <c r="B3070" s="1"/>
      <c r="H3070" s="20"/>
      <c r="I3070" s="20"/>
      <c r="J3070" s="20"/>
      <c r="N3070" s="67"/>
      <c r="O3070" s="20"/>
      <c r="S3070" s="72"/>
    </row>
    <row r="3071" spans="2:19" x14ac:dyDescent="0.2">
      <c r="B3071" s="1"/>
      <c r="H3071" s="20"/>
      <c r="I3071" s="20"/>
      <c r="J3071" s="20"/>
      <c r="N3071" s="67"/>
      <c r="O3071" s="20"/>
      <c r="S3071" s="72"/>
    </row>
    <row r="3072" spans="2:19" x14ac:dyDescent="0.2">
      <c r="B3072" s="1"/>
      <c r="H3072" s="20"/>
      <c r="I3072" s="20"/>
      <c r="J3072" s="20"/>
      <c r="N3072" s="67"/>
      <c r="O3072" s="20"/>
      <c r="S3072" s="72"/>
    </row>
    <row r="3073" spans="2:19" x14ac:dyDescent="0.2">
      <c r="B3073" s="1"/>
      <c r="H3073" s="20"/>
      <c r="I3073" s="20"/>
      <c r="J3073" s="20"/>
      <c r="N3073" s="67"/>
      <c r="O3073" s="20"/>
      <c r="S3073" s="72"/>
    </row>
    <row r="3074" spans="2:19" x14ac:dyDescent="0.2">
      <c r="B3074" s="1"/>
      <c r="H3074" s="20"/>
      <c r="I3074" s="20"/>
      <c r="J3074" s="20"/>
      <c r="N3074" s="67"/>
      <c r="O3074" s="20"/>
      <c r="S3074" s="72"/>
    </row>
    <row r="3075" spans="2:19" x14ac:dyDescent="0.2">
      <c r="B3075" s="1"/>
      <c r="H3075" s="20"/>
      <c r="I3075" s="20"/>
      <c r="J3075" s="20"/>
      <c r="N3075" s="67"/>
      <c r="O3075" s="20"/>
      <c r="S3075" s="72"/>
    </row>
    <row r="3076" spans="2:19" x14ac:dyDescent="0.2">
      <c r="B3076" s="1"/>
      <c r="H3076" s="20"/>
      <c r="I3076" s="20"/>
      <c r="J3076" s="20"/>
      <c r="N3076" s="67"/>
      <c r="O3076" s="20"/>
      <c r="S3076" s="72"/>
    </row>
    <row r="3077" spans="2:19" x14ac:dyDescent="0.2">
      <c r="B3077" s="1"/>
      <c r="H3077" s="20"/>
      <c r="I3077" s="20"/>
      <c r="J3077" s="20"/>
      <c r="N3077" s="67"/>
      <c r="O3077" s="20"/>
      <c r="S3077" s="72"/>
    </row>
    <row r="3078" spans="2:19" x14ac:dyDescent="0.2">
      <c r="B3078" s="1"/>
      <c r="H3078" s="20"/>
      <c r="I3078" s="20"/>
      <c r="J3078" s="20"/>
      <c r="N3078" s="67"/>
      <c r="O3078" s="20"/>
      <c r="S3078" s="72"/>
    </row>
    <row r="3079" spans="2:19" x14ac:dyDescent="0.2">
      <c r="B3079" s="1"/>
      <c r="H3079" s="20"/>
      <c r="I3079" s="20"/>
      <c r="J3079" s="20"/>
      <c r="N3079" s="67"/>
      <c r="O3079" s="20"/>
      <c r="S3079" s="72"/>
    </row>
    <row r="3080" spans="2:19" x14ac:dyDescent="0.2">
      <c r="B3080" s="1"/>
      <c r="H3080" s="20"/>
      <c r="I3080" s="20"/>
      <c r="J3080" s="20"/>
      <c r="N3080" s="67"/>
      <c r="O3080" s="20"/>
      <c r="S3080" s="72"/>
    </row>
    <row r="3081" spans="2:19" x14ac:dyDescent="0.2">
      <c r="B3081" s="1"/>
      <c r="H3081" s="20"/>
      <c r="I3081" s="20"/>
      <c r="J3081" s="20"/>
      <c r="N3081" s="67"/>
      <c r="O3081" s="20"/>
      <c r="S3081" s="72"/>
    </row>
    <row r="3082" spans="2:19" x14ac:dyDescent="0.2">
      <c r="B3082" s="1"/>
      <c r="H3082" s="20"/>
      <c r="I3082" s="20"/>
      <c r="J3082" s="20"/>
      <c r="N3082" s="67"/>
      <c r="O3082" s="20"/>
      <c r="S3082" s="72"/>
    </row>
    <row r="3083" spans="2:19" x14ac:dyDescent="0.2">
      <c r="B3083" s="1"/>
      <c r="H3083" s="20"/>
      <c r="I3083" s="20"/>
      <c r="J3083" s="20"/>
      <c r="N3083" s="67"/>
      <c r="O3083" s="20"/>
      <c r="S3083" s="72"/>
    </row>
    <row r="3084" spans="2:19" x14ac:dyDescent="0.2">
      <c r="B3084" s="1"/>
      <c r="H3084" s="20"/>
      <c r="I3084" s="20"/>
      <c r="J3084" s="20"/>
      <c r="N3084" s="67"/>
      <c r="O3084" s="20"/>
      <c r="S3084" s="72"/>
    </row>
    <row r="3085" spans="2:19" x14ac:dyDescent="0.2">
      <c r="B3085" s="1"/>
      <c r="H3085" s="20"/>
      <c r="I3085" s="20"/>
      <c r="J3085" s="20"/>
      <c r="N3085" s="67"/>
      <c r="O3085" s="20"/>
      <c r="S3085" s="72"/>
    </row>
    <row r="3086" spans="2:19" x14ac:dyDescent="0.2">
      <c r="B3086" s="1"/>
      <c r="H3086" s="20"/>
      <c r="I3086" s="20"/>
      <c r="J3086" s="20"/>
      <c r="N3086" s="67"/>
      <c r="O3086" s="20"/>
      <c r="S3086" s="72"/>
    </row>
    <row r="3087" spans="2:19" x14ac:dyDescent="0.2">
      <c r="B3087" s="1"/>
      <c r="H3087" s="20"/>
      <c r="I3087" s="20"/>
      <c r="J3087" s="20"/>
      <c r="N3087" s="67"/>
      <c r="O3087" s="20"/>
      <c r="S3087" s="72"/>
    </row>
    <row r="3088" spans="2:19" x14ac:dyDescent="0.2">
      <c r="B3088" s="1"/>
      <c r="H3088" s="20"/>
      <c r="I3088" s="20"/>
      <c r="J3088" s="20"/>
      <c r="N3088" s="67"/>
      <c r="O3088" s="20"/>
      <c r="S3088" s="72"/>
    </row>
    <row r="3089" spans="2:19" x14ac:dyDescent="0.2">
      <c r="B3089" s="1"/>
      <c r="H3089" s="20"/>
      <c r="I3089" s="20"/>
      <c r="J3089" s="20"/>
      <c r="N3089" s="67"/>
      <c r="O3089" s="20"/>
      <c r="S3089" s="72"/>
    </row>
    <row r="3090" spans="2:19" x14ac:dyDescent="0.2">
      <c r="B3090" s="1"/>
      <c r="H3090" s="20"/>
      <c r="I3090" s="20"/>
      <c r="J3090" s="20"/>
      <c r="N3090" s="67"/>
      <c r="O3090" s="20"/>
      <c r="S3090" s="72"/>
    </row>
    <row r="3091" spans="2:19" x14ac:dyDescent="0.2">
      <c r="B3091" s="1"/>
      <c r="H3091" s="20"/>
      <c r="I3091" s="20"/>
      <c r="J3091" s="20"/>
      <c r="N3091" s="67"/>
      <c r="O3091" s="20"/>
      <c r="S3091" s="72"/>
    </row>
    <row r="3092" spans="2:19" x14ac:dyDescent="0.2">
      <c r="B3092" s="1"/>
      <c r="H3092" s="20"/>
      <c r="I3092" s="20"/>
      <c r="J3092" s="20"/>
      <c r="N3092" s="67"/>
      <c r="O3092" s="20"/>
      <c r="S3092" s="72"/>
    </row>
    <row r="3093" spans="2:19" x14ac:dyDescent="0.2">
      <c r="B3093" s="1"/>
      <c r="H3093" s="20"/>
      <c r="I3093" s="20"/>
      <c r="J3093" s="20"/>
      <c r="N3093" s="67"/>
      <c r="O3093" s="20"/>
      <c r="S3093" s="72"/>
    </row>
    <row r="3094" spans="2:19" x14ac:dyDescent="0.2">
      <c r="B3094" s="1"/>
      <c r="H3094" s="20"/>
      <c r="I3094" s="20"/>
      <c r="J3094" s="20"/>
      <c r="N3094" s="67"/>
      <c r="O3094" s="20"/>
      <c r="S3094" s="72"/>
    </row>
    <row r="3095" spans="2:19" x14ac:dyDescent="0.2">
      <c r="B3095" s="1"/>
      <c r="H3095" s="20"/>
      <c r="I3095" s="20"/>
      <c r="J3095" s="20"/>
      <c r="N3095" s="67"/>
      <c r="O3095" s="20"/>
      <c r="S3095" s="72"/>
    </row>
    <row r="3096" spans="2:19" x14ac:dyDescent="0.2">
      <c r="B3096" s="1"/>
      <c r="H3096" s="20"/>
      <c r="I3096" s="20"/>
      <c r="J3096" s="20"/>
      <c r="N3096" s="67"/>
      <c r="O3096" s="20"/>
      <c r="S3096" s="72"/>
    </row>
    <row r="3097" spans="2:19" x14ac:dyDescent="0.2">
      <c r="B3097" s="1"/>
      <c r="H3097" s="20"/>
      <c r="I3097" s="20"/>
      <c r="J3097" s="20"/>
      <c r="N3097" s="67"/>
      <c r="O3097" s="20"/>
      <c r="S3097" s="72"/>
    </row>
    <row r="3098" spans="2:19" x14ac:dyDescent="0.2">
      <c r="B3098" s="1"/>
      <c r="H3098" s="20"/>
      <c r="I3098" s="20"/>
      <c r="J3098" s="20"/>
      <c r="N3098" s="67"/>
      <c r="O3098" s="20"/>
      <c r="S3098" s="72"/>
    </row>
    <row r="3099" spans="2:19" x14ac:dyDescent="0.2">
      <c r="B3099" s="1"/>
      <c r="H3099" s="20"/>
      <c r="I3099" s="20"/>
      <c r="J3099" s="20"/>
      <c r="N3099" s="67"/>
      <c r="O3099" s="20"/>
      <c r="S3099" s="72"/>
    </row>
    <row r="3100" spans="2:19" x14ac:dyDescent="0.2">
      <c r="B3100" s="1"/>
      <c r="H3100" s="20"/>
      <c r="I3100" s="20"/>
      <c r="J3100" s="20"/>
      <c r="N3100" s="67"/>
      <c r="O3100" s="20"/>
      <c r="S3100" s="72"/>
    </row>
    <row r="3101" spans="2:19" x14ac:dyDescent="0.2">
      <c r="B3101" s="1"/>
      <c r="H3101" s="20"/>
      <c r="I3101" s="20"/>
      <c r="J3101" s="20"/>
      <c r="N3101" s="67"/>
      <c r="O3101" s="20"/>
      <c r="S3101" s="72"/>
    </row>
    <row r="3102" spans="2:19" x14ac:dyDescent="0.2">
      <c r="B3102" s="1"/>
      <c r="H3102" s="20"/>
      <c r="I3102" s="20"/>
      <c r="J3102" s="20"/>
      <c r="N3102" s="67"/>
      <c r="O3102" s="20"/>
      <c r="S3102" s="72"/>
    </row>
    <row r="3103" spans="2:19" x14ac:dyDescent="0.2">
      <c r="B3103" s="1"/>
      <c r="H3103" s="20"/>
      <c r="I3103" s="20"/>
      <c r="J3103" s="20"/>
      <c r="N3103" s="67"/>
      <c r="O3103" s="20"/>
      <c r="S3103" s="72"/>
    </row>
    <row r="3104" spans="2:19" x14ac:dyDescent="0.2">
      <c r="B3104" s="1"/>
      <c r="H3104" s="20"/>
      <c r="I3104" s="20"/>
      <c r="J3104" s="20"/>
      <c r="N3104" s="67"/>
      <c r="O3104" s="20"/>
      <c r="S3104" s="72"/>
    </row>
    <row r="3105" spans="2:19" x14ac:dyDescent="0.2">
      <c r="B3105" s="1"/>
      <c r="H3105" s="20"/>
      <c r="I3105" s="20"/>
      <c r="J3105" s="20"/>
      <c r="N3105" s="67"/>
      <c r="O3105" s="20"/>
      <c r="S3105" s="72"/>
    </row>
    <row r="3106" spans="2:19" x14ac:dyDescent="0.2">
      <c r="B3106" s="1"/>
      <c r="H3106" s="20"/>
      <c r="I3106" s="20"/>
      <c r="J3106" s="20"/>
      <c r="N3106" s="67"/>
      <c r="O3106" s="20"/>
      <c r="S3106" s="72"/>
    </row>
    <row r="3107" spans="2:19" x14ac:dyDescent="0.2">
      <c r="B3107" s="1"/>
      <c r="H3107" s="20"/>
      <c r="I3107" s="20"/>
      <c r="J3107" s="20"/>
      <c r="N3107" s="67"/>
      <c r="O3107" s="20"/>
      <c r="S3107" s="72"/>
    </row>
    <row r="3108" spans="2:19" x14ac:dyDescent="0.2">
      <c r="B3108" s="1"/>
      <c r="H3108" s="20"/>
      <c r="I3108" s="20"/>
      <c r="J3108" s="20"/>
      <c r="N3108" s="67"/>
      <c r="O3108" s="20"/>
      <c r="S3108" s="72"/>
    </row>
    <row r="3109" spans="2:19" x14ac:dyDescent="0.2">
      <c r="B3109" s="1"/>
      <c r="H3109" s="20"/>
      <c r="I3109" s="20"/>
      <c r="J3109" s="20"/>
      <c r="N3109" s="67"/>
      <c r="O3109" s="20"/>
      <c r="S3109" s="72"/>
    </row>
    <row r="3110" spans="2:19" x14ac:dyDescent="0.2">
      <c r="B3110" s="1"/>
      <c r="H3110" s="20"/>
      <c r="I3110" s="20"/>
      <c r="J3110" s="20"/>
      <c r="N3110" s="67"/>
      <c r="O3110" s="20"/>
      <c r="S3110" s="72"/>
    </row>
    <row r="3111" spans="2:19" x14ac:dyDescent="0.2">
      <c r="B3111" s="1"/>
      <c r="H3111" s="20"/>
      <c r="I3111" s="20"/>
      <c r="J3111" s="20"/>
      <c r="N3111" s="67"/>
      <c r="O3111" s="20"/>
      <c r="S3111" s="72"/>
    </row>
    <row r="3112" spans="2:19" x14ac:dyDescent="0.2">
      <c r="B3112" s="1"/>
      <c r="H3112" s="20"/>
      <c r="I3112" s="20"/>
      <c r="J3112" s="20"/>
      <c r="N3112" s="67"/>
      <c r="O3112" s="20"/>
      <c r="S3112" s="72"/>
    </row>
    <row r="3113" spans="2:19" x14ac:dyDescent="0.2">
      <c r="B3113" s="1"/>
      <c r="H3113" s="20"/>
      <c r="I3113" s="20"/>
      <c r="J3113" s="20"/>
      <c r="N3113" s="67"/>
      <c r="O3113" s="20"/>
      <c r="S3113" s="72"/>
    </row>
    <row r="3114" spans="2:19" x14ac:dyDescent="0.2">
      <c r="B3114" s="1"/>
      <c r="H3114" s="20"/>
      <c r="I3114" s="20"/>
      <c r="J3114" s="20"/>
      <c r="N3114" s="67"/>
      <c r="O3114" s="20"/>
      <c r="S3114" s="72"/>
    </row>
    <row r="3115" spans="2:19" x14ac:dyDescent="0.2">
      <c r="B3115" s="1"/>
      <c r="H3115" s="20"/>
      <c r="I3115" s="20"/>
      <c r="J3115" s="20"/>
      <c r="N3115" s="67"/>
      <c r="O3115" s="20"/>
      <c r="S3115" s="72"/>
    </row>
    <row r="3116" spans="2:19" x14ac:dyDescent="0.2">
      <c r="B3116" s="1"/>
      <c r="H3116" s="20"/>
      <c r="I3116" s="20"/>
      <c r="J3116" s="20"/>
      <c r="N3116" s="67"/>
      <c r="O3116" s="20"/>
      <c r="S3116" s="72"/>
    </row>
    <row r="3117" spans="2:19" x14ac:dyDescent="0.2">
      <c r="B3117" s="1"/>
      <c r="H3117" s="20"/>
      <c r="I3117" s="20"/>
      <c r="J3117" s="20"/>
      <c r="N3117" s="67"/>
      <c r="O3117" s="20"/>
      <c r="S3117" s="72"/>
    </row>
    <row r="3118" spans="2:19" x14ac:dyDescent="0.2">
      <c r="B3118" s="1"/>
      <c r="H3118" s="20"/>
      <c r="I3118" s="20"/>
      <c r="J3118" s="20"/>
      <c r="N3118" s="67"/>
      <c r="O3118" s="20"/>
      <c r="S3118" s="72"/>
    </row>
    <row r="3119" spans="2:19" x14ac:dyDescent="0.2">
      <c r="B3119" s="1"/>
      <c r="H3119" s="20"/>
      <c r="I3119" s="20"/>
      <c r="J3119" s="20"/>
      <c r="N3119" s="67"/>
      <c r="O3119" s="20"/>
      <c r="S3119" s="72"/>
    </row>
    <row r="3120" spans="2:19" x14ac:dyDescent="0.2">
      <c r="B3120" s="1"/>
      <c r="H3120" s="20"/>
      <c r="I3120" s="20"/>
      <c r="J3120" s="20"/>
      <c r="N3120" s="67"/>
      <c r="O3120" s="20"/>
      <c r="S3120" s="72"/>
    </row>
    <row r="3121" spans="2:19" x14ac:dyDescent="0.2">
      <c r="B3121" s="1"/>
      <c r="H3121" s="20"/>
      <c r="I3121" s="20"/>
      <c r="J3121" s="20"/>
      <c r="N3121" s="67"/>
      <c r="O3121" s="20"/>
      <c r="S3121" s="72"/>
    </row>
    <row r="3122" spans="2:19" x14ac:dyDescent="0.2">
      <c r="B3122" s="1"/>
      <c r="H3122" s="20"/>
      <c r="I3122" s="20"/>
      <c r="J3122" s="20"/>
      <c r="N3122" s="67"/>
      <c r="O3122" s="20"/>
      <c r="S3122" s="72"/>
    </row>
    <row r="3123" spans="2:19" x14ac:dyDescent="0.2">
      <c r="B3123" s="1"/>
      <c r="H3123" s="20"/>
      <c r="I3123" s="20"/>
      <c r="J3123" s="20"/>
      <c r="N3123" s="67"/>
      <c r="O3123" s="20"/>
      <c r="S3123" s="72"/>
    </row>
    <row r="3124" spans="2:19" x14ac:dyDescent="0.2">
      <c r="B3124" s="1"/>
      <c r="H3124" s="20"/>
      <c r="I3124" s="20"/>
      <c r="J3124" s="20"/>
      <c r="N3124" s="67"/>
      <c r="O3124" s="20"/>
      <c r="S3124" s="72"/>
    </row>
    <row r="3125" spans="2:19" x14ac:dyDescent="0.2">
      <c r="B3125" s="1"/>
      <c r="H3125" s="20"/>
      <c r="I3125" s="20"/>
      <c r="J3125" s="20"/>
      <c r="N3125" s="67"/>
      <c r="O3125" s="20"/>
      <c r="S3125" s="72"/>
    </row>
    <row r="3126" spans="2:19" x14ac:dyDescent="0.2">
      <c r="B3126" s="1"/>
      <c r="H3126" s="20"/>
      <c r="I3126" s="20"/>
      <c r="J3126" s="20"/>
      <c r="N3126" s="67"/>
      <c r="O3126" s="20"/>
      <c r="S3126" s="72"/>
    </row>
    <row r="3127" spans="2:19" x14ac:dyDescent="0.2">
      <c r="B3127" s="1"/>
      <c r="H3127" s="20"/>
      <c r="I3127" s="20"/>
      <c r="J3127" s="20"/>
      <c r="N3127" s="67"/>
      <c r="O3127" s="20"/>
      <c r="S3127" s="72"/>
    </row>
    <row r="3128" spans="2:19" x14ac:dyDescent="0.2">
      <c r="B3128" s="1"/>
      <c r="H3128" s="20"/>
      <c r="I3128" s="20"/>
      <c r="J3128" s="20"/>
      <c r="N3128" s="67"/>
      <c r="O3128" s="20"/>
      <c r="S3128" s="72"/>
    </row>
    <row r="3129" spans="2:19" x14ac:dyDescent="0.2">
      <c r="B3129" s="1"/>
      <c r="H3129" s="20"/>
      <c r="I3129" s="20"/>
      <c r="J3129" s="20"/>
      <c r="N3129" s="67"/>
      <c r="O3129" s="20"/>
      <c r="S3129" s="72"/>
    </row>
    <row r="3130" spans="2:19" x14ac:dyDescent="0.2">
      <c r="B3130" s="1"/>
      <c r="H3130" s="20"/>
      <c r="I3130" s="20"/>
      <c r="J3130" s="20"/>
      <c r="N3130" s="67"/>
      <c r="O3130" s="20"/>
      <c r="S3130" s="72"/>
    </row>
    <row r="3131" spans="2:19" x14ac:dyDescent="0.2">
      <c r="B3131" s="1"/>
      <c r="H3131" s="20"/>
      <c r="I3131" s="20"/>
      <c r="J3131" s="20"/>
      <c r="N3131" s="67"/>
      <c r="O3131" s="20"/>
      <c r="S3131" s="72"/>
    </row>
    <row r="3132" spans="2:19" x14ac:dyDescent="0.2">
      <c r="B3132" s="1"/>
      <c r="H3132" s="20"/>
      <c r="I3132" s="20"/>
      <c r="J3132" s="20"/>
      <c r="N3132" s="67"/>
      <c r="O3132" s="20"/>
      <c r="S3132" s="72"/>
    </row>
    <row r="3133" spans="2:19" x14ac:dyDescent="0.2">
      <c r="B3133" s="1"/>
      <c r="H3133" s="20"/>
      <c r="I3133" s="20"/>
      <c r="J3133" s="20"/>
      <c r="N3133" s="67"/>
      <c r="O3133" s="20"/>
      <c r="S3133" s="72"/>
    </row>
    <row r="3134" spans="2:19" x14ac:dyDescent="0.2">
      <c r="B3134" s="1"/>
      <c r="H3134" s="20"/>
      <c r="I3134" s="20"/>
      <c r="J3134" s="20"/>
      <c r="N3134" s="67"/>
      <c r="O3134" s="20"/>
      <c r="S3134" s="72"/>
    </row>
    <row r="3135" spans="2:19" x14ac:dyDescent="0.2">
      <c r="B3135" s="1"/>
      <c r="H3135" s="20"/>
      <c r="I3135" s="20"/>
      <c r="J3135" s="20"/>
      <c r="N3135" s="67"/>
      <c r="O3135" s="20"/>
      <c r="S3135" s="72"/>
    </row>
    <row r="3136" spans="2:19" x14ac:dyDescent="0.2">
      <c r="B3136" s="1"/>
      <c r="H3136" s="20"/>
      <c r="I3136" s="20"/>
      <c r="J3136" s="20"/>
      <c r="N3136" s="67"/>
      <c r="O3136" s="20"/>
      <c r="S3136" s="72"/>
    </row>
    <row r="3137" spans="2:19" x14ac:dyDescent="0.2">
      <c r="B3137" s="1"/>
      <c r="H3137" s="20"/>
      <c r="I3137" s="20"/>
      <c r="J3137" s="20"/>
      <c r="N3137" s="67"/>
      <c r="O3137" s="20"/>
      <c r="S3137" s="72"/>
    </row>
    <row r="3138" spans="2:19" x14ac:dyDescent="0.2">
      <c r="B3138" s="1"/>
      <c r="H3138" s="20"/>
      <c r="I3138" s="20"/>
      <c r="J3138" s="20"/>
      <c r="N3138" s="67"/>
      <c r="O3138" s="20"/>
      <c r="S3138" s="72"/>
    </row>
    <row r="3139" spans="2:19" x14ac:dyDescent="0.2">
      <c r="B3139" s="1"/>
      <c r="H3139" s="20"/>
      <c r="I3139" s="20"/>
      <c r="J3139" s="20"/>
      <c r="N3139" s="67"/>
      <c r="O3139" s="20"/>
      <c r="S3139" s="72"/>
    </row>
    <row r="3140" spans="2:19" x14ac:dyDescent="0.2">
      <c r="B3140" s="1"/>
      <c r="H3140" s="20"/>
      <c r="I3140" s="20"/>
      <c r="J3140" s="20"/>
      <c r="N3140" s="67"/>
      <c r="O3140" s="20"/>
      <c r="S3140" s="72"/>
    </row>
    <row r="3141" spans="2:19" x14ac:dyDescent="0.2">
      <c r="B3141" s="1"/>
      <c r="H3141" s="20"/>
      <c r="I3141" s="20"/>
      <c r="J3141" s="20"/>
      <c r="N3141" s="67"/>
      <c r="O3141" s="20"/>
      <c r="S3141" s="72"/>
    </row>
    <row r="3142" spans="2:19" x14ac:dyDescent="0.2">
      <c r="B3142" s="1"/>
      <c r="H3142" s="20"/>
      <c r="I3142" s="20"/>
      <c r="J3142" s="20"/>
      <c r="N3142" s="67"/>
      <c r="O3142" s="20"/>
      <c r="S3142" s="72"/>
    </row>
    <row r="3143" spans="2:19" x14ac:dyDescent="0.2">
      <c r="B3143" s="1"/>
      <c r="H3143" s="20"/>
      <c r="I3143" s="20"/>
      <c r="J3143" s="20"/>
      <c r="N3143" s="67"/>
      <c r="O3143" s="20"/>
      <c r="S3143" s="72"/>
    </row>
    <row r="3144" spans="2:19" x14ac:dyDescent="0.2">
      <c r="B3144" s="1"/>
      <c r="H3144" s="20"/>
      <c r="I3144" s="20"/>
      <c r="J3144" s="20"/>
      <c r="N3144" s="67"/>
      <c r="O3144" s="20"/>
      <c r="S3144" s="72"/>
    </row>
    <row r="3145" spans="2:19" x14ac:dyDescent="0.2">
      <c r="B3145" s="1"/>
      <c r="H3145" s="20"/>
      <c r="I3145" s="20"/>
      <c r="J3145" s="20"/>
      <c r="N3145" s="67"/>
      <c r="O3145" s="20"/>
      <c r="S3145" s="72"/>
    </row>
    <row r="3146" spans="2:19" x14ac:dyDescent="0.2">
      <c r="B3146" s="1"/>
      <c r="H3146" s="20"/>
      <c r="I3146" s="20"/>
      <c r="J3146" s="20"/>
      <c r="N3146" s="67"/>
      <c r="O3146" s="20"/>
      <c r="S3146" s="72"/>
    </row>
    <row r="3147" spans="2:19" x14ac:dyDescent="0.2">
      <c r="B3147" s="1"/>
      <c r="H3147" s="20"/>
      <c r="I3147" s="20"/>
      <c r="J3147" s="20"/>
      <c r="N3147" s="67"/>
      <c r="O3147" s="20"/>
      <c r="S3147" s="72"/>
    </row>
    <row r="3148" spans="2:19" x14ac:dyDescent="0.2">
      <c r="B3148" s="1"/>
      <c r="H3148" s="20"/>
      <c r="I3148" s="20"/>
      <c r="J3148" s="20"/>
      <c r="N3148" s="67"/>
      <c r="O3148" s="20"/>
      <c r="S3148" s="72"/>
    </row>
    <row r="3149" spans="2:19" x14ac:dyDescent="0.2">
      <c r="B3149" s="1"/>
      <c r="H3149" s="20"/>
      <c r="I3149" s="20"/>
      <c r="J3149" s="20"/>
      <c r="N3149" s="67"/>
      <c r="O3149" s="20"/>
      <c r="S3149" s="72"/>
    </row>
    <row r="3150" spans="2:19" x14ac:dyDescent="0.2">
      <c r="B3150" s="1"/>
      <c r="H3150" s="20"/>
      <c r="I3150" s="20"/>
      <c r="J3150" s="20"/>
      <c r="N3150" s="67"/>
      <c r="O3150" s="20"/>
      <c r="S3150" s="72"/>
    </row>
    <row r="3151" spans="2:19" x14ac:dyDescent="0.2">
      <c r="B3151" s="1"/>
      <c r="H3151" s="20"/>
      <c r="I3151" s="20"/>
      <c r="J3151" s="20"/>
      <c r="N3151" s="67"/>
      <c r="O3151" s="20"/>
      <c r="S3151" s="72"/>
    </row>
    <row r="3152" spans="2:19" x14ac:dyDescent="0.2">
      <c r="B3152" s="1"/>
      <c r="H3152" s="20"/>
      <c r="I3152" s="20"/>
      <c r="J3152" s="20"/>
      <c r="N3152" s="67"/>
      <c r="O3152" s="20"/>
      <c r="S3152" s="72"/>
    </row>
    <row r="3153" spans="2:19" x14ac:dyDescent="0.2">
      <c r="B3153" s="1"/>
      <c r="H3153" s="20"/>
      <c r="I3153" s="20"/>
      <c r="J3153" s="20"/>
      <c r="N3153" s="67"/>
      <c r="O3153" s="20"/>
      <c r="S3153" s="72"/>
    </row>
    <row r="3154" spans="2:19" x14ac:dyDescent="0.2">
      <c r="B3154" s="1"/>
      <c r="H3154" s="20"/>
      <c r="I3154" s="20"/>
      <c r="J3154" s="20"/>
      <c r="N3154" s="67"/>
      <c r="O3154" s="20"/>
      <c r="S3154" s="72"/>
    </row>
    <row r="3155" spans="2:19" x14ac:dyDescent="0.2">
      <c r="B3155" s="1"/>
      <c r="H3155" s="20"/>
      <c r="I3155" s="20"/>
      <c r="J3155" s="20"/>
      <c r="N3155" s="67"/>
      <c r="O3155" s="20"/>
      <c r="S3155" s="72"/>
    </row>
    <row r="3156" spans="2:19" x14ac:dyDescent="0.2">
      <c r="B3156" s="1"/>
      <c r="H3156" s="20"/>
      <c r="I3156" s="20"/>
      <c r="J3156" s="20"/>
      <c r="N3156" s="67"/>
      <c r="O3156" s="20"/>
      <c r="S3156" s="72"/>
    </row>
    <row r="3157" spans="2:19" x14ac:dyDescent="0.2">
      <c r="B3157" s="1"/>
      <c r="H3157" s="20"/>
      <c r="I3157" s="20"/>
      <c r="J3157" s="20"/>
      <c r="N3157" s="67"/>
      <c r="O3157" s="20"/>
      <c r="S3157" s="72"/>
    </row>
    <row r="3158" spans="2:19" x14ac:dyDescent="0.2">
      <c r="B3158" s="1"/>
      <c r="H3158" s="20"/>
      <c r="I3158" s="20"/>
      <c r="J3158" s="20"/>
      <c r="N3158" s="67"/>
      <c r="O3158" s="20"/>
      <c r="S3158" s="72"/>
    </row>
    <row r="3159" spans="2:19" x14ac:dyDescent="0.2">
      <c r="B3159" s="1"/>
      <c r="H3159" s="20"/>
      <c r="I3159" s="20"/>
      <c r="J3159" s="20"/>
      <c r="N3159" s="67"/>
      <c r="O3159" s="20"/>
      <c r="S3159" s="72"/>
    </row>
    <row r="3160" spans="2:19" x14ac:dyDescent="0.2">
      <c r="B3160" s="1"/>
      <c r="H3160" s="20"/>
      <c r="I3160" s="20"/>
      <c r="J3160" s="20"/>
      <c r="N3160" s="67"/>
      <c r="O3160" s="20"/>
      <c r="S3160" s="72"/>
    </row>
    <row r="3161" spans="2:19" x14ac:dyDescent="0.2">
      <c r="B3161" s="1"/>
      <c r="H3161" s="20"/>
      <c r="I3161" s="20"/>
      <c r="J3161" s="20"/>
      <c r="N3161" s="67"/>
      <c r="O3161" s="20"/>
      <c r="S3161" s="72"/>
    </row>
    <row r="3162" spans="2:19" x14ac:dyDescent="0.2">
      <c r="B3162" s="1"/>
      <c r="H3162" s="20"/>
      <c r="I3162" s="20"/>
      <c r="J3162" s="20"/>
      <c r="N3162" s="67"/>
      <c r="O3162" s="20"/>
      <c r="S3162" s="72"/>
    </row>
    <row r="3163" spans="2:19" x14ac:dyDescent="0.2">
      <c r="B3163" s="1"/>
      <c r="H3163" s="20"/>
      <c r="I3163" s="20"/>
      <c r="J3163" s="20"/>
      <c r="N3163" s="67"/>
      <c r="O3163" s="20"/>
      <c r="S3163" s="72"/>
    </row>
    <row r="3164" spans="2:19" x14ac:dyDescent="0.2">
      <c r="B3164" s="1"/>
      <c r="H3164" s="20"/>
      <c r="I3164" s="20"/>
      <c r="J3164" s="20"/>
      <c r="N3164" s="67"/>
      <c r="O3164" s="20"/>
      <c r="S3164" s="72"/>
    </row>
    <row r="3165" spans="2:19" x14ac:dyDescent="0.2">
      <c r="B3165" s="1"/>
      <c r="H3165" s="20"/>
      <c r="I3165" s="20"/>
      <c r="J3165" s="20"/>
      <c r="N3165" s="67"/>
      <c r="O3165" s="20"/>
      <c r="S3165" s="72"/>
    </row>
    <row r="3166" spans="2:19" x14ac:dyDescent="0.2">
      <c r="B3166" s="1"/>
      <c r="H3166" s="20"/>
      <c r="I3166" s="20"/>
      <c r="J3166" s="20"/>
      <c r="N3166" s="67"/>
      <c r="O3166" s="20"/>
      <c r="S3166" s="72"/>
    </row>
    <row r="3167" spans="2:19" x14ac:dyDescent="0.2">
      <c r="B3167" s="1"/>
      <c r="H3167" s="20"/>
      <c r="I3167" s="20"/>
      <c r="J3167" s="20"/>
      <c r="N3167" s="67"/>
      <c r="O3167" s="20"/>
      <c r="S3167" s="72"/>
    </row>
    <row r="3168" spans="2:19" x14ac:dyDescent="0.2">
      <c r="B3168" s="1"/>
      <c r="H3168" s="20"/>
      <c r="I3168" s="20"/>
      <c r="J3168" s="20"/>
      <c r="N3168" s="67"/>
      <c r="O3168" s="20"/>
      <c r="S3168" s="72"/>
    </row>
    <row r="3169" spans="2:19" x14ac:dyDescent="0.2">
      <c r="B3169" s="1"/>
      <c r="H3169" s="20"/>
      <c r="I3169" s="20"/>
      <c r="J3169" s="20"/>
      <c r="N3169" s="67"/>
      <c r="O3169" s="20"/>
      <c r="S3169" s="72"/>
    </row>
    <row r="3170" spans="2:19" x14ac:dyDescent="0.2">
      <c r="B3170" s="1"/>
      <c r="H3170" s="20"/>
      <c r="I3170" s="20"/>
      <c r="J3170" s="20"/>
      <c r="N3170" s="67"/>
      <c r="O3170" s="20"/>
      <c r="S3170" s="72"/>
    </row>
    <row r="3171" spans="2:19" x14ac:dyDescent="0.2">
      <c r="B3171" s="1"/>
      <c r="H3171" s="20"/>
      <c r="I3171" s="20"/>
      <c r="J3171" s="20"/>
      <c r="N3171" s="67"/>
      <c r="O3171" s="20"/>
      <c r="S3171" s="72"/>
    </row>
    <row r="3172" spans="2:19" x14ac:dyDescent="0.2">
      <c r="B3172" s="1"/>
      <c r="H3172" s="20"/>
      <c r="I3172" s="20"/>
      <c r="J3172" s="20"/>
      <c r="N3172" s="67"/>
      <c r="O3172" s="20"/>
      <c r="S3172" s="72"/>
    </row>
    <row r="3173" spans="2:19" x14ac:dyDescent="0.2">
      <c r="B3173" s="1"/>
      <c r="H3173" s="20"/>
      <c r="I3173" s="20"/>
      <c r="J3173" s="20"/>
      <c r="N3173" s="67"/>
      <c r="O3173" s="20"/>
      <c r="S3173" s="72"/>
    </row>
    <row r="3174" spans="2:19" x14ac:dyDescent="0.2">
      <c r="B3174" s="1"/>
      <c r="H3174" s="20"/>
      <c r="I3174" s="20"/>
      <c r="J3174" s="20"/>
      <c r="N3174" s="67"/>
      <c r="O3174" s="20"/>
      <c r="S3174" s="72"/>
    </row>
    <row r="3175" spans="2:19" x14ac:dyDescent="0.2">
      <c r="B3175" s="1"/>
      <c r="H3175" s="20"/>
      <c r="I3175" s="20"/>
      <c r="J3175" s="20"/>
      <c r="N3175" s="67"/>
      <c r="O3175" s="20"/>
      <c r="S3175" s="72"/>
    </row>
    <row r="3176" spans="2:19" x14ac:dyDescent="0.2">
      <c r="B3176" s="1"/>
      <c r="H3176" s="20"/>
      <c r="I3176" s="20"/>
      <c r="J3176" s="20"/>
      <c r="N3176" s="67"/>
      <c r="O3176" s="20"/>
      <c r="S3176" s="72"/>
    </row>
    <row r="3177" spans="2:19" x14ac:dyDescent="0.2">
      <c r="B3177" s="1"/>
      <c r="H3177" s="20"/>
      <c r="I3177" s="20"/>
      <c r="J3177" s="20"/>
      <c r="N3177" s="67"/>
      <c r="O3177" s="20"/>
      <c r="S3177" s="72"/>
    </row>
    <row r="3178" spans="2:19" x14ac:dyDescent="0.2">
      <c r="B3178" s="1"/>
      <c r="H3178" s="20"/>
      <c r="I3178" s="20"/>
      <c r="J3178" s="20"/>
      <c r="N3178" s="67"/>
      <c r="O3178" s="20"/>
      <c r="S3178" s="72"/>
    </row>
    <row r="3179" spans="2:19" x14ac:dyDescent="0.2">
      <c r="B3179" s="1"/>
      <c r="H3179" s="20"/>
      <c r="I3179" s="20"/>
      <c r="J3179" s="20"/>
      <c r="N3179" s="67"/>
      <c r="O3179" s="20"/>
      <c r="S3179" s="72"/>
    </row>
    <row r="3180" spans="2:19" x14ac:dyDescent="0.2">
      <c r="B3180" s="1"/>
      <c r="H3180" s="20"/>
      <c r="I3180" s="20"/>
      <c r="J3180" s="20"/>
      <c r="N3180" s="67"/>
      <c r="O3180" s="20"/>
      <c r="S3180" s="72"/>
    </row>
    <row r="3181" spans="2:19" x14ac:dyDescent="0.2">
      <c r="B3181" s="1"/>
      <c r="H3181" s="20"/>
      <c r="I3181" s="20"/>
      <c r="J3181" s="20"/>
      <c r="N3181" s="67"/>
      <c r="O3181" s="20"/>
      <c r="S3181" s="72"/>
    </row>
    <row r="3182" spans="2:19" x14ac:dyDescent="0.2">
      <c r="B3182" s="1"/>
      <c r="H3182" s="20"/>
      <c r="I3182" s="20"/>
      <c r="J3182" s="20"/>
      <c r="N3182" s="67"/>
      <c r="O3182" s="20"/>
      <c r="S3182" s="72"/>
    </row>
    <row r="3183" spans="2:19" x14ac:dyDescent="0.2">
      <c r="B3183" s="1"/>
      <c r="H3183" s="20"/>
      <c r="I3183" s="20"/>
      <c r="J3183" s="20"/>
      <c r="N3183" s="67"/>
      <c r="O3183" s="20"/>
      <c r="S3183" s="72"/>
    </row>
    <row r="3184" spans="2:19" x14ac:dyDescent="0.2">
      <c r="B3184" s="1"/>
      <c r="H3184" s="20"/>
      <c r="I3184" s="20"/>
      <c r="J3184" s="20"/>
      <c r="N3184" s="67"/>
      <c r="O3184" s="20"/>
      <c r="S3184" s="72"/>
    </row>
    <row r="3185" spans="2:19" x14ac:dyDescent="0.2">
      <c r="B3185" s="1"/>
      <c r="H3185" s="20"/>
      <c r="I3185" s="20"/>
      <c r="J3185" s="20"/>
      <c r="N3185" s="67"/>
      <c r="O3185" s="20"/>
      <c r="S3185" s="72"/>
    </row>
    <row r="3186" spans="2:19" x14ac:dyDescent="0.2">
      <c r="B3186" s="1"/>
      <c r="H3186" s="20"/>
      <c r="I3186" s="20"/>
      <c r="J3186" s="20"/>
      <c r="N3186" s="67"/>
      <c r="O3186" s="20"/>
      <c r="S3186" s="72"/>
    </row>
    <row r="3187" spans="2:19" x14ac:dyDescent="0.2">
      <c r="B3187" s="1"/>
      <c r="H3187" s="20"/>
      <c r="I3187" s="20"/>
      <c r="J3187" s="20"/>
      <c r="N3187" s="67"/>
      <c r="O3187" s="20"/>
      <c r="S3187" s="72"/>
    </row>
    <row r="3188" spans="2:19" x14ac:dyDescent="0.2">
      <c r="B3188" s="1"/>
      <c r="H3188" s="20"/>
      <c r="I3188" s="20"/>
      <c r="J3188" s="20"/>
      <c r="N3188" s="67"/>
      <c r="O3188" s="20"/>
      <c r="S3188" s="72"/>
    </row>
    <row r="3189" spans="2:19" x14ac:dyDescent="0.2">
      <c r="B3189" s="1"/>
      <c r="H3189" s="20"/>
      <c r="I3189" s="20"/>
      <c r="J3189" s="20"/>
      <c r="N3189" s="67"/>
      <c r="O3189" s="20"/>
      <c r="S3189" s="72"/>
    </row>
    <row r="3190" spans="2:19" x14ac:dyDescent="0.2">
      <c r="B3190" s="1"/>
      <c r="H3190" s="20"/>
      <c r="I3190" s="20"/>
      <c r="J3190" s="20"/>
      <c r="N3190" s="67"/>
      <c r="O3190" s="20"/>
      <c r="S3190" s="72"/>
    </row>
    <row r="3191" spans="2:19" x14ac:dyDescent="0.2">
      <c r="B3191" s="1"/>
      <c r="H3191" s="20"/>
      <c r="I3191" s="20"/>
      <c r="J3191" s="20"/>
      <c r="N3191" s="67"/>
      <c r="O3191" s="20"/>
      <c r="S3191" s="72"/>
    </row>
    <row r="3192" spans="2:19" x14ac:dyDescent="0.2">
      <c r="B3192" s="1"/>
      <c r="H3192" s="20"/>
      <c r="I3192" s="20"/>
      <c r="J3192" s="20"/>
      <c r="N3192" s="67"/>
      <c r="O3192" s="20"/>
      <c r="S3192" s="72"/>
    </row>
    <row r="3193" spans="2:19" x14ac:dyDescent="0.2">
      <c r="B3193" s="1"/>
      <c r="H3193" s="20"/>
      <c r="I3193" s="20"/>
      <c r="J3193" s="20"/>
      <c r="N3193" s="67"/>
      <c r="O3193" s="20"/>
      <c r="S3193" s="72"/>
    </row>
    <row r="3194" spans="2:19" x14ac:dyDescent="0.2">
      <c r="B3194" s="1"/>
      <c r="H3194" s="20"/>
      <c r="I3194" s="20"/>
      <c r="J3194" s="20"/>
      <c r="N3194" s="67"/>
      <c r="O3194" s="20"/>
      <c r="S3194" s="72"/>
    </row>
    <row r="3195" spans="2:19" x14ac:dyDescent="0.2">
      <c r="B3195" s="1"/>
      <c r="H3195" s="20"/>
      <c r="I3195" s="20"/>
      <c r="J3195" s="20"/>
      <c r="N3195" s="67"/>
      <c r="O3195" s="20"/>
      <c r="S3195" s="72"/>
    </row>
    <row r="3196" spans="2:19" x14ac:dyDescent="0.2">
      <c r="B3196" s="1"/>
      <c r="H3196" s="20"/>
      <c r="I3196" s="20"/>
      <c r="J3196" s="20"/>
      <c r="N3196" s="67"/>
      <c r="O3196" s="20"/>
      <c r="S3196" s="72"/>
    </row>
    <row r="3197" spans="2:19" x14ac:dyDescent="0.2">
      <c r="B3197" s="1"/>
      <c r="H3197" s="20"/>
      <c r="I3197" s="20"/>
      <c r="J3197" s="20"/>
      <c r="N3197" s="67"/>
      <c r="O3197" s="20"/>
      <c r="S3197" s="72"/>
    </row>
    <row r="3198" spans="2:19" x14ac:dyDescent="0.2">
      <c r="B3198" s="1"/>
      <c r="H3198" s="20"/>
      <c r="I3198" s="20"/>
      <c r="J3198" s="20"/>
      <c r="N3198" s="67"/>
      <c r="O3198" s="20"/>
      <c r="S3198" s="72"/>
    </row>
    <row r="3199" spans="2:19" x14ac:dyDescent="0.2">
      <c r="B3199" s="1"/>
      <c r="H3199" s="20"/>
      <c r="I3199" s="20"/>
      <c r="J3199" s="20"/>
      <c r="N3199" s="67"/>
      <c r="O3199" s="20"/>
      <c r="S3199" s="72"/>
    </row>
    <row r="3200" spans="2:19" x14ac:dyDescent="0.2">
      <c r="B3200" s="1"/>
      <c r="H3200" s="20"/>
      <c r="I3200" s="20"/>
      <c r="J3200" s="20"/>
      <c r="N3200" s="67"/>
      <c r="O3200" s="20"/>
      <c r="S3200" s="72"/>
    </row>
    <row r="3201" spans="2:19" x14ac:dyDescent="0.2">
      <c r="B3201" s="1"/>
      <c r="H3201" s="20"/>
      <c r="I3201" s="20"/>
      <c r="J3201" s="20"/>
      <c r="N3201" s="67"/>
      <c r="O3201" s="20"/>
      <c r="S3201" s="72"/>
    </row>
    <row r="3202" spans="2:19" x14ac:dyDescent="0.2">
      <c r="B3202" s="1"/>
      <c r="H3202" s="20"/>
      <c r="I3202" s="20"/>
      <c r="J3202" s="20"/>
      <c r="N3202" s="67"/>
      <c r="O3202" s="20"/>
      <c r="S3202" s="72"/>
    </row>
    <row r="3203" spans="2:19" x14ac:dyDescent="0.2">
      <c r="B3203" s="1"/>
      <c r="H3203" s="20"/>
      <c r="I3203" s="20"/>
      <c r="J3203" s="20"/>
      <c r="N3203" s="67"/>
      <c r="O3203" s="20"/>
      <c r="S3203" s="72"/>
    </row>
    <row r="3204" spans="2:19" x14ac:dyDescent="0.2">
      <c r="B3204" s="1"/>
      <c r="H3204" s="20"/>
      <c r="I3204" s="20"/>
      <c r="J3204" s="20"/>
      <c r="N3204" s="67"/>
      <c r="O3204" s="20"/>
      <c r="S3204" s="72"/>
    </row>
    <row r="3205" spans="2:19" x14ac:dyDescent="0.2">
      <c r="B3205" s="1"/>
      <c r="H3205" s="20"/>
      <c r="I3205" s="20"/>
      <c r="J3205" s="20"/>
      <c r="N3205" s="67"/>
      <c r="O3205" s="20"/>
      <c r="S3205" s="72"/>
    </row>
    <row r="3206" spans="2:19" x14ac:dyDescent="0.2">
      <c r="B3206" s="1"/>
      <c r="H3206" s="20"/>
      <c r="I3206" s="20"/>
      <c r="J3206" s="20"/>
      <c r="N3206" s="67"/>
      <c r="O3206" s="20"/>
      <c r="S3206" s="72"/>
    </row>
    <row r="3207" spans="2:19" x14ac:dyDescent="0.2">
      <c r="B3207" s="1"/>
      <c r="H3207" s="20"/>
      <c r="I3207" s="20"/>
      <c r="J3207" s="20"/>
      <c r="N3207" s="67"/>
      <c r="O3207" s="20"/>
      <c r="S3207" s="72"/>
    </row>
    <row r="3208" spans="2:19" x14ac:dyDescent="0.2">
      <c r="B3208" s="1"/>
      <c r="H3208" s="20"/>
      <c r="I3208" s="20"/>
      <c r="J3208" s="20"/>
      <c r="N3208" s="67"/>
      <c r="O3208" s="20"/>
      <c r="S3208" s="72"/>
    </row>
    <row r="3209" spans="2:19" x14ac:dyDescent="0.2">
      <c r="B3209" s="1"/>
      <c r="H3209" s="20"/>
      <c r="I3209" s="20"/>
      <c r="J3209" s="20"/>
      <c r="N3209" s="67"/>
      <c r="O3209" s="20"/>
      <c r="S3209" s="72"/>
    </row>
    <row r="3210" spans="2:19" x14ac:dyDescent="0.2">
      <c r="B3210" s="1"/>
      <c r="H3210" s="20"/>
      <c r="I3210" s="20"/>
      <c r="J3210" s="20"/>
      <c r="N3210" s="67"/>
      <c r="O3210" s="20"/>
      <c r="S3210" s="72"/>
    </row>
    <row r="3211" spans="2:19" x14ac:dyDescent="0.2">
      <c r="B3211" s="1"/>
      <c r="H3211" s="20"/>
      <c r="I3211" s="20"/>
      <c r="J3211" s="20"/>
      <c r="N3211" s="67"/>
      <c r="O3211" s="20"/>
      <c r="S3211" s="72"/>
    </row>
    <row r="3212" spans="2:19" x14ac:dyDescent="0.2">
      <c r="B3212" s="1"/>
      <c r="H3212" s="20"/>
      <c r="I3212" s="20"/>
      <c r="J3212" s="20"/>
      <c r="N3212" s="67"/>
      <c r="O3212" s="20"/>
      <c r="S3212" s="72"/>
    </row>
    <row r="3213" spans="2:19" x14ac:dyDescent="0.2">
      <c r="B3213" s="1"/>
      <c r="H3213" s="20"/>
      <c r="I3213" s="20"/>
      <c r="J3213" s="20"/>
      <c r="N3213" s="67"/>
      <c r="O3213" s="20"/>
      <c r="S3213" s="72"/>
    </row>
    <row r="3214" spans="2:19" x14ac:dyDescent="0.2">
      <c r="B3214" s="1"/>
      <c r="H3214" s="20"/>
      <c r="I3214" s="20"/>
      <c r="J3214" s="20"/>
      <c r="N3214" s="67"/>
      <c r="O3214" s="20"/>
      <c r="S3214" s="72"/>
    </row>
    <row r="3215" spans="2:19" x14ac:dyDescent="0.2">
      <c r="B3215" s="1"/>
      <c r="H3215" s="20"/>
      <c r="I3215" s="20"/>
      <c r="J3215" s="20"/>
      <c r="N3215" s="67"/>
      <c r="O3215" s="20"/>
      <c r="S3215" s="72"/>
    </row>
    <row r="3216" spans="2:19" x14ac:dyDescent="0.2">
      <c r="B3216" s="1"/>
      <c r="H3216" s="20"/>
      <c r="I3216" s="20"/>
      <c r="J3216" s="20"/>
      <c r="N3216" s="67"/>
      <c r="O3216" s="20"/>
      <c r="S3216" s="72"/>
    </row>
    <row r="3217" spans="2:19" x14ac:dyDescent="0.2">
      <c r="B3217" s="1"/>
      <c r="H3217" s="20"/>
      <c r="I3217" s="20"/>
      <c r="J3217" s="20"/>
      <c r="N3217" s="67"/>
      <c r="O3217" s="20"/>
      <c r="S3217" s="72"/>
    </row>
    <row r="3218" spans="2:19" x14ac:dyDescent="0.2">
      <c r="B3218" s="1"/>
      <c r="H3218" s="20"/>
      <c r="I3218" s="20"/>
      <c r="J3218" s="20"/>
      <c r="N3218" s="67"/>
      <c r="O3218" s="20"/>
      <c r="S3218" s="72"/>
    </row>
    <row r="3219" spans="2:19" x14ac:dyDescent="0.2">
      <c r="B3219" s="1"/>
      <c r="H3219" s="20"/>
      <c r="I3219" s="20"/>
      <c r="J3219" s="20"/>
      <c r="N3219" s="67"/>
      <c r="O3219" s="20"/>
      <c r="S3219" s="72"/>
    </row>
    <row r="3220" spans="2:19" x14ac:dyDescent="0.2">
      <c r="B3220" s="1"/>
      <c r="H3220" s="20"/>
      <c r="I3220" s="20"/>
      <c r="J3220" s="20"/>
      <c r="N3220" s="67"/>
      <c r="O3220" s="20"/>
      <c r="S3220" s="72"/>
    </row>
    <row r="3221" spans="2:19" x14ac:dyDescent="0.2">
      <c r="B3221" s="1"/>
      <c r="H3221" s="20"/>
      <c r="I3221" s="20"/>
      <c r="J3221" s="20"/>
      <c r="N3221" s="67"/>
      <c r="O3221" s="20"/>
      <c r="S3221" s="72"/>
    </row>
    <row r="3222" spans="2:19" x14ac:dyDescent="0.2">
      <c r="B3222" s="1"/>
      <c r="H3222" s="20"/>
      <c r="I3222" s="20"/>
      <c r="J3222" s="20"/>
      <c r="N3222" s="67"/>
      <c r="O3222" s="20"/>
      <c r="S3222" s="72"/>
    </row>
    <row r="3223" spans="2:19" x14ac:dyDescent="0.2">
      <c r="B3223" s="1"/>
      <c r="H3223" s="20"/>
      <c r="I3223" s="20"/>
      <c r="J3223" s="20"/>
      <c r="N3223" s="67"/>
      <c r="O3223" s="20"/>
      <c r="S3223" s="72"/>
    </row>
    <row r="3224" spans="2:19" x14ac:dyDescent="0.2">
      <c r="B3224" s="1"/>
      <c r="H3224" s="20"/>
      <c r="I3224" s="20"/>
      <c r="J3224" s="20"/>
      <c r="N3224" s="67"/>
      <c r="O3224" s="20"/>
      <c r="S3224" s="72"/>
    </row>
    <row r="3225" spans="2:19" x14ac:dyDescent="0.2">
      <c r="B3225" s="1"/>
      <c r="H3225" s="20"/>
      <c r="I3225" s="20"/>
      <c r="J3225" s="20"/>
      <c r="N3225" s="67"/>
      <c r="O3225" s="20"/>
      <c r="S3225" s="72"/>
    </row>
    <row r="3226" spans="2:19" x14ac:dyDescent="0.2">
      <c r="B3226" s="1"/>
      <c r="H3226" s="20"/>
      <c r="I3226" s="20"/>
      <c r="J3226" s="20"/>
      <c r="N3226" s="67"/>
      <c r="O3226" s="20"/>
      <c r="S3226" s="72"/>
    </row>
    <row r="3227" spans="2:19" x14ac:dyDescent="0.2">
      <c r="B3227" s="1"/>
      <c r="H3227" s="20"/>
      <c r="I3227" s="20"/>
      <c r="J3227" s="20"/>
      <c r="N3227" s="67"/>
      <c r="O3227" s="20"/>
      <c r="S3227" s="72"/>
    </row>
    <row r="3228" spans="2:19" x14ac:dyDescent="0.2">
      <c r="B3228" s="1"/>
      <c r="H3228" s="20"/>
      <c r="I3228" s="20"/>
      <c r="J3228" s="20"/>
      <c r="N3228" s="67"/>
      <c r="O3228" s="20"/>
      <c r="S3228" s="72"/>
    </row>
    <row r="3229" spans="2:19" x14ac:dyDescent="0.2">
      <c r="B3229" s="1"/>
      <c r="H3229" s="20"/>
      <c r="I3229" s="20"/>
      <c r="J3229" s="20"/>
      <c r="N3229" s="67"/>
      <c r="O3229" s="20"/>
      <c r="S3229" s="72"/>
    </row>
    <row r="3230" spans="2:19" x14ac:dyDescent="0.2">
      <c r="B3230" s="1"/>
      <c r="H3230" s="20"/>
      <c r="I3230" s="20"/>
      <c r="J3230" s="20"/>
      <c r="N3230" s="67"/>
      <c r="O3230" s="20"/>
      <c r="S3230" s="72"/>
    </row>
    <row r="3231" spans="2:19" x14ac:dyDescent="0.2">
      <c r="B3231" s="1"/>
      <c r="H3231" s="20"/>
      <c r="I3231" s="20"/>
      <c r="J3231" s="20"/>
      <c r="N3231" s="67"/>
      <c r="O3231" s="20"/>
      <c r="S3231" s="72"/>
    </row>
    <row r="3232" spans="2:19" x14ac:dyDescent="0.2">
      <c r="B3232" s="1"/>
      <c r="H3232" s="20"/>
      <c r="I3232" s="20"/>
      <c r="J3232" s="20"/>
      <c r="N3232" s="67"/>
      <c r="O3232" s="20"/>
      <c r="S3232" s="72"/>
    </row>
    <row r="3233" spans="2:19" x14ac:dyDescent="0.2">
      <c r="B3233" s="1"/>
      <c r="H3233" s="20"/>
      <c r="I3233" s="20"/>
      <c r="J3233" s="20"/>
      <c r="N3233" s="67"/>
      <c r="O3233" s="20"/>
      <c r="S3233" s="72"/>
    </row>
    <row r="3234" spans="2:19" x14ac:dyDescent="0.2">
      <c r="B3234" s="1"/>
      <c r="H3234" s="20"/>
      <c r="I3234" s="20"/>
      <c r="J3234" s="20"/>
      <c r="N3234" s="67"/>
      <c r="O3234" s="20"/>
      <c r="S3234" s="72"/>
    </row>
    <row r="3235" spans="2:19" x14ac:dyDescent="0.2">
      <c r="B3235" s="1"/>
      <c r="H3235" s="20"/>
      <c r="I3235" s="20"/>
      <c r="J3235" s="20"/>
      <c r="N3235" s="67"/>
      <c r="O3235" s="20"/>
      <c r="S3235" s="72"/>
    </row>
    <row r="3236" spans="2:19" x14ac:dyDescent="0.2">
      <c r="B3236" s="1"/>
      <c r="H3236" s="20"/>
      <c r="I3236" s="20"/>
      <c r="J3236" s="20"/>
      <c r="N3236" s="67"/>
      <c r="O3236" s="20"/>
      <c r="S3236" s="72"/>
    </row>
    <row r="3237" spans="2:19" x14ac:dyDescent="0.2">
      <c r="B3237" s="1"/>
      <c r="H3237" s="20"/>
      <c r="I3237" s="20"/>
      <c r="J3237" s="20"/>
      <c r="N3237" s="67"/>
      <c r="O3237" s="20"/>
      <c r="S3237" s="72"/>
    </row>
    <row r="3238" spans="2:19" x14ac:dyDescent="0.2">
      <c r="B3238" s="1"/>
      <c r="H3238" s="20"/>
      <c r="I3238" s="20"/>
      <c r="J3238" s="20"/>
      <c r="N3238" s="67"/>
      <c r="O3238" s="20"/>
      <c r="S3238" s="72"/>
    </row>
    <row r="3239" spans="2:19" x14ac:dyDescent="0.2">
      <c r="B3239" s="1"/>
      <c r="H3239" s="20"/>
      <c r="I3239" s="20"/>
      <c r="J3239" s="20"/>
      <c r="N3239" s="67"/>
      <c r="O3239" s="20"/>
      <c r="S3239" s="72"/>
    </row>
    <row r="3240" spans="2:19" x14ac:dyDescent="0.2">
      <c r="B3240" s="1"/>
      <c r="H3240" s="20"/>
      <c r="I3240" s="20"/>
      <c r="J3240" s="20"/>
      <c r="N3240" s="67"/>
      <c r="O3240" s="20"/>
      <c r="S3240" s="72"/>
    </row>
    <row r="3241" spans="2:19" x14ac:dyDescent="0.2">
      <c r="B3241" s="1"/>
      <c r="H3241" s="20"/>
      <c r="I3241" s="20"/>
      <c r="J3241" s="20"/>
      <c r="N3241" s="67"/>
      <c r="O3241" s="20"/>
      <c r="S3241" s="72"/>
    </row>
    <row r="3242" spans="2:19" x14ac:dyDescent="0.2">
      <c r="B3242" s="1"/>
      <c r="H3242" s="20"/>
      <c r="I3242" s="20"/>
      <c r="J3242" s="20"/>
      <c r="N3242" s="67"/>
      <c r="O3242" s="20"/>
      <c r="S3242" s="72"/>
    </row>
    <row r="3243" spans="2:19" x14ac:dyDescent="0.2">
      <c r="B3243" s="1"/>
      <c r="H3243" s="20"/>
      <c r="I3243" s="20"/>
      <c r="J3243" s="20"/>
      <c r="N3243" s="67"/>
      <c r="O3243" s="20"/>
      <c r="S3243" s="72"/>
    </row>
    <row r="3244" spans="2:19" x14ac:dyDescent="0.2">
      <c r="B3244" s="1"/>
      <c r="H3244" s="20"/>
      <c r="I3244" s="20"/>
      <c r="J3244" s="20"/>
      <c r="N3244" s="67"/>
      <c r="O3244" s="20"/>
      <c r="S3244" s="72"/>
    </row>
    <row r="3245" spans="2:19" x14ac:dyDescent="0.2">
      <c r="B3245" s="1"/>
      <c r="H3245" s="20"/>
      <c r="I3245" s="20"/>
      <c r="J3245" s="20"/>
      <c r="N3245" s="67"/>
      <c r="O3245" s="20"/>
      <c r="S3245" s="72"/>
    </row>
    <row r="3246" spans="2:19" x14ac:dyDescent="0.2">
      <c r="B3246" s="1"/>
      <c r="H3246" s="20"/>
      <c r="I3246" s="20"/>
      <c r="J3246" s="20"/>
      <c r="N3246" s="67"/>
      <c r="O3246" s="20"/>
      <c r="S3246" s="72"/>
    </row>
    <row r="3247" spans="2:19" x14ac:dyDescent="0.2">
      <c r="B3247" s="1"/>
      <c r="H3247" s="20"/>
      <c r="I3247" s="20"/>
      <c r="J3247" s="20"/>
      <c r="N3247" s="67"/>
      <c r="O3247" s="20"/>
      <c r="S3247" s="72"/>
    </row>
    <row r="3248" spans="2:19" x14ac:dyDescent="0.2">
      <c r="B3248" s="1"/>
      <c r="H3248" s="20"/>
      <c r="I3248" s="20"/>
      <c r="J3248" s="20"/>
      <c r="N3248" s="67"/>
      <c r="O3248" s="20"/>
      <c r="S3248" s="72"/>
    </row>
    <row r="3249" spans="2:19" x14ac:dyDescent="0.2">
      <c r="B3249" s="1"/>
      <c r="H3249" s="20"/>
      <c r="I3249" s="20"/>
      <c r="J3249" s="20"/>
      <c r="N3249" s="67"/>
      <c r="O3249" s="20"/>
      <c r="S3249" s="72"/>
    </row>
    <row r="3250" spans="2:19" x14ac:dyDescent="0.2">
      <c r="B3250" s="1"/>
      <c r="H3250" s="20"/>
      <c r="I3250" s="20"/>
      <c r="J3250" s="20"/>
      <c r="N3250" s="67"/>
      <c r="O3250" s="20"/>
      <c r="S3250" s="72"/>
    </row>
    <row r="3251" spans="2:19" x14ac:dyDescent="0.2">
      <c r="B3251" s="1"/>
      <c r="H3251" s="20"/>
      <c r="I3251" s="20"/>
      <c r="J3251" s="20"/>
      <c r="N3251" s="67"/>
      <c r="O3251" s="20"/>
      <c r="S3251" s="72"/>
    </row>
    <row r="3252" spans="2:19" x14ac:dyDescent="0.2">
      <c r="B3252" s="1"/>
      <c r="H3252" s="20"/>
      <c r="I3252" s="20"/>
      <c r="J3252" s="20"/>
      <c r="N3252" s="67"/>
      <c r="O3252" s="20"/>
      <c r="S3252" s="72"/>
    </row>
    <row r="3253" spans="2:19" x14ac:dyDescent="0.2">
      <c r="B3253" s="1"/>
      <c r="H3253" s="20"/>
      <c r="I3253" s="20"/>
      <c r="J3253" s="20"/>
      <c r="N3253" s="67"/>
      <c r="O3253" s="20"/>
      <c r="S3253" s="72"/>
    </row>
    <row r="3254" spans="2:19" x14ac:dyDescent="0.2">
      <c r="B3254" s="1"/>
      <c r="H3254" s="20"/>
      <c r="I3254" s="20"/>
      <c r="J3254" s="20"/>
      <c r="N3254" s="67"/>
      <c r="O3254" s="20"/>
      <c r="S3254" s="72"/>
    </row>
    <row r="3255" spans="2:19" x14ac:dyDescent="0.2">
      <c r="B3255" s="1"/>
      <c r="H3255" s="20"/>
      <c r="I3255" s="20"/>
      <c r="J3255" s="20"/>
      <c r="N3255" s="67"/>
      <c r="O3255" s="20"/>
      <c r="S3255" s="72"/>
    </row>
    <row r="3256" spans="2:19" x14ac:dyDescent="0.2">
      <c r="B3256" s="1"/>
      <c r="H3256" s="20"/>
      <c r="I3256" s="20"/>
      <c r="J3256" s="20"/>
      <c r="N3256" s="67"/>
      <c r="O3256" s="20"/>
      <c r="S3256" s="72"/>
    </row>
    <row r="3257" spans="2:19" x14ac:dyDescent="0.2">
      <c r="B3257" s="1"/>
      <c r="H3257" s="20"/>
      <c r="I3257" s="20"/>
      <c r="J3257" s="20"/>
      <c r="N3257" s="67"/>
      <c r="O3257" s="20"/>
      <c r="S3257" s="72"/>
    </row>
    <row r="3258" spans="2:19" x14ac:dyDescent="0.2">
      <c r="B3258" s="1"/>
      <c r="H3258" s="20"/>
      <c r="I3258" s="20"/>
      <c r="J3258" s="20"/>
      <c r="N3258" s="67"/>
      <c r="O3258" s="20"/>
      <c r="S3258" s="72"/>
    </row>
    <row r="3259" spans="2:19" x14ac:dyDescent="0.2">
      <c r="B3259" s="1"/>
      <c r="H3259" s="20"/>
      <c r="I3259" s="20"/>
      <c r="J3259" s="20"/>
      <c r="N3259" s="67"/>
      <c r="O3259" s="20"/>
      <c r="S3259" s="72"/>
    </row>
    <row r="3260" spans="2:19" x14ac:dyDescent="0.2">
      <c r="B3260" s="1"/>
      <c r="H3260" s="20"/>
      <c r="I3260" s="20"/>
      <c r="J3260" s="20"/>
      <c r="N3260" s="67"/>
      <c r="O3260" s="20"/>
      <c r="S3260" s="72"/>
    </row>
    <row r="3261" spans="2:19" x14ac:dyDescent="0.2">
      <c r="B3261" s="1"/>
      <c r="H3261" s="20"/>
      <c r="I3261" s="20"/>
      <c r="J3261" s="20"/>
      <c r="N3261" s="67"/>
      <c r="O3261" s="20"/>
      <c r="S3261" s="72"/>
    </row>
    <row r="3262" spans="2:19" x14ac:dyDescent="0.2">
      <c r="B3262" s="1"/>
      <c r="H3262" s="20"/>
      <c r="I3262" s="20"/>
      <c r="J3262" s="20"/>
      <c r="N3262" s="67"/>
      <c r="O3262" s="20"/>
      <c r="S3262" s="72"/>
    </row>
    <row r="3263" spans="2:19" x14ac:dyDescent="0.2">
      <c r="B3263" s="1"/>
      <c r="H3263" s="20"/>
      <c r="I3263" s="20"/>
      <c r="J3263" s="20"/>
      <c r="N3263" s="67"/>
      <c r="O3263" s="20"/>
      <c r="S3263" s="72"/>
    </row>
    <row r="3264" spans="2:19" x14ac:dyDescent="0.2">
      <c r="B3264" s="1"/>
      <c r="H3264" s="20"/>
      <c r="I3264" s="20"/>
      <c r="J3264" s="20"/>
      <c r="N3264" s="67"/>
      <c r="O3264" s="20"/>
      <c r="S3264" s="72"/>
    </row>
    <row r="3265" spans="2:19" x14ac:dyDescent="0.2">
      <c r="B3265" s="1"/>
      <c r="H3265" s="20"/>
      <c r="I3265" s="20"/>
      <c r="J3265" s="20"/>
      <c r="N3265" s="67"/>
      <c r="O3265" s="20"/>
      <c r="S3265" s="72"/>
    </row>
    <row r="3266" spans="2:19" x14ac:dyDescent="0.2">
      <c r="B3266" s="1"/>
      <c r="H3266" s="20"/>
      <c r="I3266" s="20"/>
      <c r="J3266" s="20"/>
      <c r="N3266" s="67"/>
      <c r="O3266" s="20"/>
      <c r="S3266" s="72"/>
    </row>
    <row r="3267" spans="2:19" x14ac:dyDescent="0.2">
      <c r="B3267" s="1"/>
      <c r="H3267" s="20"/>
      <c r="I3267" s="20"/>
      <c r="J3267" s="20"/>
      <c r="N3267" s="67"/>
      <c r="O3267" s="20"/>
      <c r="S3267" s="72"/>
    </row>
    <row r="3268" spans="2:19" x14ac:dyDescent="0.2">
      <c r="B3268" s="1"/>
      <c r="H3268" s="20"/>
      <c r="I3268" s="20"/>
      <c r="J3268" s="20"/>
      <c r="N3268" s="67"/>
      <c r="O3268" s="20"/>
      <c r="S3268" s="72"/>
    </row>
    <row r="3269" spans="2:19" x14ac:dyDescent="0.2">
      <c r="B3269" s="1"/>
      <c r="H3269" s="20"/>
      <c r="I3269" s="20"/>
      <c r="J3269" s="20"/>
      <c r="N3269" s="67"/>
      <c r="O3269" s="20"/>
      <c r="S3269" s="72"/>
    </row>
    <row r="3270" spans="2:19" x14ac:dyDescent="0.2">
      <c r="B3270" s="1"/>
      <c r="H3270" s="20"/>
      <c r="I3270" s="20"/>
      <c r="J3270" s="20"/>
      <c r="N3270" s="67"/>
      <c r="O3270" s="20"/>
      <c r="S3270" s="72"/>
    </row>
    <row r="3271" spans="2:19" x14ac:dyDescent="0.2">
      <c r="B3271" s="1"/>
      <c r="H3271" s="20"/>
      <c r="I3271" s="20"/>
      <c r="J3271" s="20"/>
      <c r="N3271" s="67"/>
      <c r="O3271" s="20"/>
      <c r="S3271" s="72"/>
    </row>
    <row r="3272" spans="2:19" x14ac:dyDescent="0.2">
      <c r="B3272" s="1"/>
      <c r="H3272" s="20"/>
      <c r="I3272" s="20"/>
      <c r="J3272" s="20"/>
      <c r="N3272" s="67"/>
      <c r="O3272" s="20"/>
      <c r="S3272" s="72"/>
    </row>
    <row r="3273" spans="2:19" x14ac:dyDescent="0.2">
      <c r="B3273" s="1"/>
      <c r="H3273" s="20"/>
      <c r="I3273" s="20"/>
      <c r="J3273" s="20"/>
      <c r="N3273" s="67"/>
      <c r="O3273" s="20"/>
      <c r="S3273" s="72"/>
    </row>
    <row r="3274" spans="2:19" x14ac:dyDescent="0.2">
      <c r="B3274" s="1"/>
      <c r="H3274" s="20"/>
      <c r="I3274" s="20"/>
      <c r="J3274" s="20"/>
      <c r="N3274" s="67"/>
      <c r="O3274" s="20"/>
      <c r="S3274" s="72"/>
    </row>
    <row r="3275" spans="2:19" x14ac:dyDescent="0.2">
      <c r="B3275" s="1"/>
      <c r="H3275" s="20"/>
      <c r="I3275" s="20"/>
      <c r="J3275" s="20"/>
      <c r="N3275" s="67"/>
      <c r="O3275" s="20"/>
      <c r="S3275" s="72"/>
    </row>
    <row r="3276" spans="2:19" x14ac:dyDescent="0.2">
      <c r="B3276" s="1"/>
      <c r="H3276" s="20"/>
      <c r="I3276" s="20"/>
      <c r="J3276" s="20"/>
      <c r="N3276" s="67"/>
      <c r="O3276" s="20"/>
      <c r="S3276" s="72"/>
    </row>
    <row r="3277" spans="2:19" x14ac:dyDescent="0.2">
      <c r="B3277" s="1"/>
      <c r="H3277" s="20"/>
      <c r="I3277" s="20"/>
      <c r="J3277" s="20"/>
      <c r="N3277" s="67"/>
      <c r="O3277" s="20"/>
      <c r="S3277" s="72"/>
    </row>
    <row r="3278" spans="2:19" x14ac:dyDescent="0.2">
      <c r="B3278" s="1"/>
      <c r="H3278" s="20"/>
      <c r="I3278" s="20"/>
      <c r="J3278" s="20"/>
      <c r="N3278" s="67"/>
      <c r="O3278" s="20"/>
      <c r="S3278" s="72"/>
    </row>
    <row r="3279" spans="2:19" x14ac:dyDescent="0.2">
      <c r="B3279" s="1"/>
      <c r="H3279" s="20"/>
      <c r="I3279" s="20"/>
      <c r="J3279" s="20"/>
      <c r="N3279" s="67"/>
      <c r="O3279" s="20"/>
      <c r="S3279" s="72"/>
    </row>
    <row r="3280" spans="2:19" x14ac:dyDescent="0.2">
      <c r="B3280" s="1"/>
      <c r="H3280" s="20"/>
      <c r="I3280" s="20"/>
      <c r="J3280" s="20"/>
      <c r="N3280" s="67"/>
      <c r="O3280" s="20"/>
      <c r="S3280" s="72"/>
    </row>
    <row r="3281" spans="2:19" x14ac:dyDescent="0.2">
      <c r="B3281" s="1"/>
      <c r="H3281" s="20"/>
      <c r="I3281" s="20"/>
      <c r="J3281" s="20"/>
      <c r="N3281" s="67"/>
      <c r="O3281" s="20"/>
      <c r="S3281" s="72"/>
    </row>
    <row r="3282" spans="2:19" x14ac:dyDescent="0.2">
      <c r="B3282" s="1"/>
      <c r="H3282" s="20"/>
      <c r="I3282" s="20"/>
      <c r="J3282" s="20"/>
      <c r="N3282" s="67"/>
      <c r="O3282" s="20"/>
      <c r="S3282" s="72"/>
    </row>
    <row r="3283" spans="2:19" x14ac:dyDescent="0.2">
      <c r="B3283" s="1"/>
      <c r="H3283" s="20"/>
      <c r="I3283" s="20"/>
      <c r="J3283" s="20"/>
      <c r="N3283" s="67"/>
      <c r="O3283" s="20"/>
      <c r="S3283" s="72"/>
    </row>
    <row r="3284" spans="2:19" x14ac:dyDescent="0.2">
      <c r="B3284" s="1"/>
      <c r="H3284" s="20"/>
      <c r="I3284" s="20"/>
      <c r="J3284" s="20"/>
      <c r="N3284" s="67"/>
      <c r="O3284" s="20"/>
      <c r="S3284" s="72"/>
    </row>
    <row r="3285" spans="2:19" x14ac:dyDescent="0.2">
      <c r="B3285" s="1"/>
      <c r="H3285" s="20"/>
      <c r="I3285" s="20"/>
      <c r="J3285" s="20"/>
      <c r="N3285" s="67"/>
      <c r="O3285" s="20"/>
      <c r="S3285" s="72"/>
    </row>
    <row r="3286" spans="2:19" x14ac:dyDescent="0.2">
      <c r="B3286" s="1"/>
      <c r="H3286" s="20"/>
      <c r="I3286" s="20"/>
      <c r="J3286" s="20"/>
      <c r="N3286" s="67"/>
      <c r="O3286" s="20"/>
      <c r="S3286" s="72"/>
    </row>
    <row r="3287" spans="2:19" x14ac:dyDescent="0.2">
      <c r="B3287" s="1"/>
      <c r="H3287" s="20"/>
      <c r="I3287" s="20"/>
      <c r="J3287" s="20"/>
      <c r="N3287" s="67"/>
      <c r="O3287" s="20"/>
      <c r="S3287" s="72"/>
    </row>
    <row r="3288" spans="2:19" x14ac:dyDescent="0.2">
      <c r="B3288" s="1"/>
      <c r="H3288" s="20"/>
      <c r="I3288" s="20"/>
      <c r="J3288" s="20"/>
      <c r="N3288" s="67"/>
      <c r="O3288" s="20"/>
      <c r="S3288" s="72"/>
    </row>
    <row r="3289" spans="2:19" x14ac:dyDescent="0.2">
      <c r="B3289" s="1"/>
      <c r="H3289" s="20"/>
      <c r="I3289" s="20"/>
      <c r="J3289" s="20"/>
      <c r="N3289" s="67"/>
      <c r="O3289" s="20"/>
      <c r="S3289" s="72"/>
    </row>
    <row r="3290" spans="2:19" x14ac:dyDescent="0.2">
      <c r="B3290" s="1"/>
      <c r="H3290" s="20"/>
      <c r="I3290" s="20"/>
      <c r="J3290" s="20"/>
      <c r="N3290" s="67"/>
      <c r="O3290" s="20"/>
      <c r="S3290" s="72"/>
    </row>
    <row r="3291" spans="2:19" x14ac:dyDescent="0.2">
      <c r="B3291" s="1"/>
      <c r="H3291" s="20"/>
      <c r="I3291" s="20"/>
      <c r="J3291" s="20"/>
      <c r="N3291" s="67"/>
      <c r="O3291" s="20"/>
      <c r="S3291" s="72"/>
    </row>
    <row r="3292" spans="2:19" x14ac:dyDescent="0.2">
      <c r="B3292" s="1"/>
      <c r="H3292" s="20"/>
      <c r="I3292" s="20"/>
      <c r="J3292" s="20"/>
      <c r="N3292" s="67"/>
      <c r="O3292" s="20"/>
      <c r="S3292" s="72"/>
    </row>
    <row r="3293" spans="2:19" x14ac:dyDescent="0.2">
      <c r="B3293" s="1"/>
      <c r="H3293" s="20"/>
      <c r="I3293" s="20"/>
      <c r="J3293" s="20"/>
      <c r="N3293" s="67"/>
      <c r="O3293" s="20"/>
      <c r="S3293" s="72"/>
    </row>
    <row r="3294" spans="2:19" x14ac:dyDescent="0.2">
      <c r="B3294" s="1"/>
      <c r="H3294" s="20"/>
      <c r="I3294" s="20"/>
      <c r="J3294" s="20"/>
      <c r="N3294" s="67"/>
      <c r="O3294" s="20"/>
      <c r="S3294" s="72"/>
    </row>
    <row r="3295" spans="2:19" x14ac:dyDescent="0.2">
      <c r="B3295" s="1"/>
      <c r="H3295" s="20"/>
      <c r="I3295" s="20"/>
      <c r="J3295" s="20"/>
      <c r="N3295" s="67"/>
      <c r="O3295" s="20"/>
      <c r="S3295" s="72"/>
    </row>
    <row r="3296" spans="2:19" x14ac:dyDescent="0.2">
      <c r="B3296" s="1"/>
      <c r="H3296" s="20"/>
      <c r="I3296" s="20"/>
      <c r="J3296" s="20"/>
      <c r="N3296" s="67"/>
      <c r="O3296" s="20"/>
      <c r="S3296" s="72"/>
    </row>
    <row r="3297" spans="2:19" x14ac:dyDescent="0.2">
      <c r="B3297" s="1"/>
      <c r="H3297" s="20"/>
      <c r="I3297" s="20"/>
      <c r="J3297" s="20"/>
      <c r="N3297" s="67"/>
      <c r="O3297" s="20"/>
      <c r="S3297" s="72"/>
    </row>
    <row r="3298" spans="2:19" x14ac:dyDescent="0.2">
      <c r="B3298" s="1"/>
      <c r="H3298" s="20"/>
      <c r="I3298" s="20"/>
      <c r="J3298" s="20"/>
      <c r="N3298" s="67"/>
      <c r="O3298" s="20"/>
      <c r="S3298" s="72"/>
    </row>
    <row r="3299" spans="2:19" x14ac:dyDescent="0.2">
      <c r="B3299" s="1"/>
      <c r="H3299" s="20"/>
      <c r="I3299" s="20"/>
      <c r="J3299" s="20"/>
      <c r="N3299" s="67"/>
      <c r="O3299" s="20"/>
      <c r="S3299" s="72"/>
    </row>
    <row r="3300" spans="2:19" x14ac:dyDescent="0.2">
      <c r="B3300" s="1"/>
      <c r="H3300" s="20"/>
      <c r="I3300" s="20"/>
      <c r="J3300" s="20"/>
      <c r="N3300" s="67"/>
      <c r="O3300" s="20"/>
      <c r="S3300" s="72"/>
    </row>
    <row r="3301" spans="2:19" x14ac:dyDescent="0.2">
      <c r="B3301" s="1"/>
      <c r="H3301" s="20"/>
      <c r="I3301" s="20"/>
      <c r="J3301" s="20"/>
      <c r="N3301" s="67"/>
      <c r="O3301" s="20"/>
      <c r="S3301" s="72"/>
    </row>
    <row r="3302" spans="2:19" x14ac:dyDescent="0.2">
      <c r="B3302" s="1"/>
      <c r="H3302" s="20"/>
      <c r="I3302" s="20"/>
      <c r="J3302" s="20"/>
      <c r="N3302" s="67"/>
      <c r="O3302" s="20"/>
      <c r="S3302" s="72"/>
    </row>
    <row r="3303" spans="2:19" x14ac:dyDescent="0.2">
      <c r="B3303" s="1"/>
      <c r="H3303" s="20"/>
      <c r="I3303" s="20"/>
      <c r="J3303" s="20"/>
      <c r="N3303" s="67"/>
      <c r="O3303" s="20"/>
      <c r="S3303" s="72"/>
    </row>
    <row r="3304" spans="2:19" x14ac:dyDescent="0.2">
      <c r="B3304" s="1"/>
      <c r="H3304" s="20"/>
      <c r="I3304" s="20"/>
      <c r="J3304" s="20"/>
      <c r="N3304" s="67"/>
      <c r="O3304" s="20"/>
      <c r="S3304" s="72"/>
    </row>
    <row r="3305" spans="2:19" x14ac:dyDescent="0.2">
      <c r="B3305" s="1"/>
      <c r="H3305" s="20"/>
      <c r="I3305" s="20"/>
      <c r="J3305" s="20"/>
      <c r="N3305" s="67"/>
      <c r="O3305" s="20"/>
      <c r="S3305" s="72"/>
    </row>
    <row r="3306" spans="2:19" x14ac:dyDescent="0.2">
      <c r="B3306" s="1"/>
      <c r="H3306" s="20"/>
      <c r="I3306" s="20"/>
      <c r="J3306" s="20"/>
      <c r="N3306" s="67"/>
      <c r="O3306" s="20"/>
      <c r="S3306" s="72"/>
    </row>
    <row r="3307" spans="2:19" x14ac:dyDescent="0.2">
      <c r="B3307" s="1"/>
      <c r="H3307" s="20"/>
      <c r="I3307" s="20"/>
      <c r="J3307" s="20"/>
      <c r="N3307" s="67"/>
      <c r="O3307" s="20"/>
      <c r="S3307" s="72"/>
    </row>
    <row r="3308" spans="2:19" x14ac:dyDescent="0.2">
      <c r="B3308" s="1"/>
      <c r="H3308" s="20"/>
      <c r="I3308" s="20"/>
      <c r="J3308" s="20"/>
      <c r="N3308" s="67"/>
      <c r="O3308" s="20"/>
      <c r="S3308" s="72"/>
    </row>
    <row r="3309" spans="2:19" x14ac:dyDescent="0.2">
      <c r="B3309" s="1"/>
      <c r="H3309" s="20"/>
      <c r="I3309" s="20"/>
      <c r="J3309" s="20"/>
      <c r="N3309" s="67"/>
      <c r="O3309" s="20"/>
      <c r="S3309" s="72"/>
    </row>
    <row r="3310" spans="2:19" x14ac:dyDescent="0.2">
      <c r="B3310" s="1"/>
      <c r="H3310" s="20"/>
      <c r="I3310" s="20"/>
      <c r="J3310" s="20"/>
      <c r="N3310" s="67"/>
      <c r="O3310" s="20"/>
      <c r="S3310" s="72"/>
    </row>
    <row r="3311" spans="2:19" x14ac:dyDescent="0.2">
      <c r="B3311" s="1"/>
      <c r="H3311" s="20"/>
      <c r="I3311" s="20"/>
      <c r="J3311" s="20"/>
      <c r="N3311" s="67"/>
      <c r="O3311" s="20"/>
      <c r="S3311" s="72"/>
    </row>
    <row r="3312" spans="2:19" x14ac:dyDescent="0.2">
      <c r="B3312" s="1"/>
      <c r="H3312" s="20"/>
      <c r="I3312" s="20"/>
      <c r="J3312" s="20"/>
      <c r="N3312" s="67"/>
      <c r="O3312" s="20"/>
      <c r="S3312" s="72"/>
    </row>
    <row r="3313" spans="2:19" x14ac:dyDescent="0.2">
      <c r="B3313" s="1"/>
      <c r="H3313" s="20"/>
      <c r="I3313" s="20"/>
      <c r="J3313" s="20"/>
      <c r="N3313" s="67"/>
      <c r="O3313" s="20"/>
      <c r="S3313" s="72"/>
    </row>
    <row r="3314" spans="2:19" x14ac:dyDescent="0.2">
      <c r="B3314" s="1"/>
      <c r="H3314" s="20"/>
      <c r="I3314" s="20"/>
      <c r="J3314" s="20"/>
      <c r="N3314" s="67"/>
      <c r="O3314" s="20"/>
      <c r="S3314" s="72"/>
    </row>
    <row r="3315" spans="2:19" x14ac:dyDescent="0.2">
      <c r="B3315" s="1"/>
      <c r="H3315" s="20"/>
      <c r="I3315" s="20"/>
      <c r="J3315" s="20"/>
      <c r="N3315" s="67"/>
      <c r="O3315" s="20"/>
      <c r="S3315" s="72"/>
    </row>
    <row r="3316" spans="2:19" x14ac:dyDescent="0.2">
      <c r="B3316" s="1"/>
      <c r="H3316" s="20"/>
      <c r="I3316" s="20"/>
      <c r="J3316" s="20"/>
      <c r="N3316" s="67"/>
      <c r="O3316" s="20"/>
      <c r="S3316" s="72"/>
    </row>
    <row r="3317" spans="2:19" x14ac:dyDescent="0.2">
      <c r="B3317" s="1"/>
      <c r="H3317" s="20"/>
      <c r="I3317" s="20"/>
      <c r="J3317" s="20"/>
      <c r="N3317" s="67"/>
      <c r="O3317" s="20"/>
      <c r="S3317" s="72"/>
    </row>
    <row r="3318" spans="2:19" x14ac:dyDescent="0.2">
      <c r="B3318" s="1"/>
      <c r="H3318" s="20"/>
      <c r="I3318" s="20"/>
      <c r="J3318" s="20"/>
      <c r="N3318" s="67"/>
      <c r="O3318" s="20"/>
      <c r="S3318" s="72"/>
    </row>
    <row r="3319" spans="2:19" x14ac:dyDescent="0.2">
      <c r="B3319" s="1"/>
      <c r="H3319" s="20"/>
      <c r="I3319" s="20"/>
      <c r="J3319" s="20"/>
      <c r="N3319" s="67"/>
      <c r="O3319" s="20"/>
      <c r="S3319" s="72"/>
    </row>
    <row r="3320" spans="2:19" x14ac:dyDescent="0.2">
      <c r="B3320" s="1"/>
      <c r="H3320" s="20"/>
      <c r="I3320" s="20"/>
      <c r="J3320" s="20"/>
      <c r="N3320" s="67"/>
      <c r="O3320" s="20"/>
      <c r="S3320" s="72"/>
    </row>
    <row r="3321" spans="2:19" x14ac:dyDescent="0.2">
      <c r="B3321" s="1"/>
      <c r="H3321" s="20"/>
      <c r="I3321" s="20"/>
      <c r="J3321" s="20"/>
      <c r="N3321" s="67"/>
      <c r="O3321" s="20"/>
      <c r="S3321" s="72"/>
    </row>
    <row r="3322" spans="2:19" x14ac:dyDescent="0.2">
      <c r="B3322" s="1"/>
      <c r="H3322" s="20"/>
      <c r="I3322" s="20"/>
      <c r="J3322" s="20"/>
      <c r="N3322" s="67"/>
      <c r="O3322" s="20"/>
      <c r="S3322" s="72"/>
    </row>
    <row r="3323" spans="2:19" x14ac:dyDescent="0.2">
      <c r="B3323" s="1"/>
      <c r="H3323" s="20"/>
      <c r="I3323" s="20"/>
      <c r="J3323" s="20"/>
      <c r="N3323" s="67"/>
      <c r="O3323" s="20"/>
      <c r="S3323" s="72"/>
    </row>
    <row r="3324" spans="2:19" x14ac:dyDescent="0.2">
      <c r="B3324" s="1"/>
      <c r="H3324" s="20"/>
      <c r="I3324" s="20"/>
      <c r="J3324" s="20"/>
      <c r="N3324" s="67"/>
      <c r="O3324" s="20"/>
      <c r="S3324" s="72"/>
    </row>
    <row r="3325" spans="2:19" x14ac:dyDescent="0.2">
      <c r="B3325" s="1"/>
      <c r="H3325" s="20"/>
      <c r="I3325" s="20"/>
      <c r="J3325" s="20"/>
      <c r="N3325" s="67"/>
      <c r="O3325" s="20"/>
      <c r="S3325" s="72"/>
    </row>
    <row r="3326" spans="2:19" x14ac:dyDescent="0.2">
      <c r="B3326" s="1"/>
      <c r="H3326" s="20"/>
      <c r="I3326" s="20"/>
      <c r="J3326" s="20"/>
      <c r="N3326" s="67"/>
      <c r="O3326" s="20"/>
      <c r="S3326" s="72"/>
    </row>
    <row r="3327" spans="2:19" x14ac:dyDescent="0.2">
      <c r="B3327" s="1"/>
      <c r="H3327" s="20"/>
      <c r="I3327" s="20"/>
      <c r="J3327" s="20"/>
      <c r="N3327" s="67"/>
      <c r="O3327" s="20"/>
      <c r="S3327" s="72"/>
    </row>
    <row r="3328" spans="2:19" x14ac:dyDescent="0.2">
      <c r="B3328" s="1"/>
      <c r="H3328" s="20"/>
      <c r="I3328" s="20"/>
      <c r="J3328" s="20"/>
      <c r="N3328" s="67"/>
      <c r="O3328" s="20"/>
      <c r="S3328" s="72"/>
    </row>
    <row r="3329" spans="2:19" x14ac:dyDescent="0.2">
      <c r="B3329" s="1"/>
      <c r="H3329" s="20"/>
      <c r="I3329" s="20"/>
      <c r="J3329" s="20"/>
      <c r="N3329" s="67"/>
      <c r="O3329" s="20"/>
      <c r="S3329" s="72"/>
    </row>
    <row r="3330" spans="2:19" x14ac:dyDescent="0.2">
      <c r="B3330" s="1"/>
      <c r="H3330" s="20"/>
      <c r="I3330" s="20"/>
      <c r="J3330" s="20"/>
      <c r="N3330" s="67"/>
      <c r="O3330" s="20"/>
      <c r="S3330" s="72"/>
    </row>
    <row r="3331" spans="2:19" x14ac:dyDescent="0.2">
      <c r="B3331" s="1"/>
      <c r="H3331" s="20"/>
      <c r="I3331" s="20"/>
      <c r="J3331" s="20"/>
      <c r="N3331" s="67"/>
      <c r="O3331" s="20"/>
      <c r="S3331" s="72"/>
    </row>
    <row r="3332" spans="2:19" x14ac:dyDescent="0.2">
      <c r="B3332" s="1"/>
      <c r="H3332" s="20"/>
      <c r="I3332" s="20"/>
      <c r="J3332" s="20"/>
      <c r="N3332" s="67"/>
      <c r="O3332" s="20"/>
      <c r="S3332" s="72"/>
    </row>
    <row r="3333" spans="2:19" x14ac:dyDescent="0.2">
      <c r="B3333" s="1"/>
      <c r="H3333" s="20"/>
      <c r="I3333" s="20"/>
      <c r="J3333" s="20"/>
      <c r="N3333" s="67"/>
      <c r="O3333" s="20"/>
      <c r="S3333" s="72"/>
    </row>
    <row r="3334" spans="2:19" x14ac:dyDescent="0.2">
      <c r="B3334" s="1"/>
      <c r="H3334" s="20"/>
      <c r="I3334" s="20"/>
      <c r="J3334" s="20"/>
      <c r="N3334" s="67"/>
      <c r="O3334" s="20"/>
      <c r="S3334" s="72"/>
    </row>
    <row r="3335" spans="2:19" x14ac:dyDescent="0.2">
      <c r="B3335" s="1"/>
      <c r="H3335" s="20"/>
      <c r="I3335" s="20"/>
      <c r="J3335" s="20"/>
      <c r="N3335" s="67"/>
      <c r="O3335" s="20"/>
      <c r="S3335" s="72"/>
    </row>
    <row r="3336" spans="2:19" x14ac:dyDescent="0.2">
      <c r="B3336" s="1"/>
      <c r="H3336" s="20"/>
      <c r="I3336" s="20"/>
      <c r="J3336" s="20"/>
      <c r="N3336" s="67"/>
      <c r="O3336" s="20"/>
      <c r="S3336" s="72"/>
    </row>
    <row r="3337" spans="2:19" x14ac:dyDescent="0.2">
      <c r="B3337" s="1"/>
      <c r="H3337" s="20"/>
      <c r="I3337" s="20"/>
      <c r="J3337" s="20"/>
      <c r="N3337" s="67"/>
      <c r="O3337" s="20"/>
      <c r="S3337" s="72"/>
    </row>
    <row r="3338" spans="2:19" x14ac:dyDescent="0.2">
      <c r="B3338" s="1"/>
      <c r="H3338" s="20"/>
      <c r="I3338" s="20"/>
      <c r="J3338" s="20"/>
      <c r="N3338" s="67"/>
      <c r="O3338" s="20"/>
      <c r="S3338" s="72"/>
    </row>
    <row r="3339" spans="2:19" x14ac:dyDescent="0.2">
      <c r="B3339" s="1"/>
      <c r="H3339" s="20"/>
      <c r="I3339" s="20"/>
      <c r="J3339" s="20"/>
      <c r="N3339" s="67"/>
      <c r="O3339" s="20"/>
      <c r="S3339" s="72"/>
    </row>
    <row r="3340" spans="2:19" x14ac:dyDescent="0.2">
      <c r="B3340" s="1"/>
      <c r="H3340" s="20"/>
      <c r="I3340" s="20"/>
      <c r="J3340" s="20"/>
      <c r="N3340" s="67"/>
      <c r="O3340" s="20"/>
      <c r="S3340" s="72"/>
    </row>
    <row r="3341" spans="2:19" x14ac:dyDescent="0.2">
      <c r="B3341" s="1"/>
      <c r="H3341" s="20"/>
      <c r="I3341" s="20"/>
      <c r="J3341" s="20"/>
      <c r="N3341" s="67"/>
      <c r="O3341" s="20"/>
      <c r="S3341" s="72"/>
    </row>
    <row r="3342" spans="2:19" x14ac:dyDescent="0.2">
      <c r="B3342" s="1"/>
      <c r="H3342" s="20"/>
      <c r="I3342" s="20"/>
      <c r="J3342" s="20"/>
      <c r="N3342" s="67"/>
      <c r="O3342" s="20"/>
      <c r="S3342" s="72"/>
    </row>
    <row r="3343" spans="2:19" x14ac:dyDescent="0.2">
      <c r="B3343" s="1"/>
      <c r="H3343" s="20"/>
      <c r="I3343" s="20"/>
      <c r="J3343" s="20"/>
      <c r="N3343" s="67"/>
      <c r="O3343" s="20"/>
      <c r="S3343" s="72"/>
    </row>
    <row r="3344" spans="2:19" x14ac:dyDescent="0.2">
      <c r="B3344" s="1"/>
      <c r="H3344" s="20"/>
      <c r="I3344" s="20"/>
      <c r="J3344" s="20"/>
      <c r="N3344" s="67"/>
      <c r="O3344" s="20"/>
      <c r="S3344" s="72"/>
    </row>
    <row r="3345" spans="2:19" x14ac:dyDescent="0.2">
      <c r="B3345" s="1"/>
      <c r="H3345" s="20"/>
      <c r="I3345" s="20"/>
      <c r="J3345" s="20"/>
      <c r="N3345" s="67"/>
      <c r="O3345" s="20"/>
      <c r="S3345" s="72"/>
    </row>
    <row r="3346" spans="2:19" x14ac:dyDescent="0.2">
      <c r="B3346" s="1"/>
      <c r="H3346" s="20"/>
      <c r="I3346" s="20"/>
      <c r="J3346" s="20"/>
      <c r="N3346" s="67"/>
      <c r="O3346" s="20"/>
      <c r="S3346" s="72"/>
    </row>
    <row r="3347" spans="2:19" x14ac:dyDescent="0.2">
      <c r="B3347" s="1"/>
      <c r="H3347" s="20"/>
      <c r="I3347" s="20"/>
      <c r="J3347" s="20"/>
      <c r="N3347" s="67"/>
      <c r="O3347" s="20"/>
      <c r="S3347" s="72"/>
    </row>
    <row r="3348" spans="2:19" x14ac:dyDescent="0.2">
      <c r="B3348" s="1"/>
      <c r="H3348" s="20"/>
      <c r="I3348" s="20"/>
      <c r="J3348" s="20"/>
      <c r="N3348" s="67"/>
      <c r="O3348" s="20"/>
      <c r="S3348" s="72"/>
    </row>
    <row r="3349" spans="2:19" x14ac:dyDescent="0.2">
      <c r="B3349" s="1"/>
      <c r="H3349" s="20"/>
      <c r="I3349" s="20"/>
      <c r="J3349" s="20"/>
      <c r="N3349" s="67"/>
      <c r="O3349" s="20"/>
      <c r="S3349" s="72"/>
    </row>
    <row r="3350" spans="2:19" x14ac:dyDescent="0.2">
      <c r="B3350" s="1"/>
      <c r="H3350" s="20"/>
      <c r="I3350" s="20"/>
      <c r="J3350" s="20"/>
      <c r="N3350" s="67"/>
      <c r="O3350" s="20"/>
      <c r="S3350" s="72"/>
    </row>
    <row r="3351" spans="2:19" x14ac:dyDescent="0.2">
      <c r="B3351" s="1"/>
      <c r="H3351" s="20"/>
      <c r="I3351" s="20"/>
      <c r="J3351" s="20"/>
      <c r="N3351" s="67"/>
      <c r="O3351" s="20"/>
      <c r="S3351" s="72"/>
    </row>
    <row r="3352" spans="2:19" x14ac:dyDescent="0.2">
      <c r="B3352" s="1"/>
      <c r="H3352" s="20"/>
      <c r="I3352" s="20"/>
      <c r="J3352" s="20"/>
      <c r="N3352" s="67"/>
      <c r="O3352" s="20"/>
      <c r="S3352" s="72"/>
    </row>
    <row r="3353" spans="2:19" x14ac:dyDescent="0.2">
      <c r="B3353" s="1"/>
      <c r="H3353" s="20"/>
      <c r="I3353" s="20"/>
      <c r="J3353" s="20"/>
      <c r="N3353" s="67"/>
      <c r="O3353" s="20"/>
      <c r="S3353" s="72"/>
    </row>
    <row r="3354" spans="2:19" x14ac:dyDescent="0.2">
      <c r="B3354" s="1"/>
      <c r="H3354" s="20"/>
      <c r="I3354" s="20"/>
      <c r="J3354" s="20"/>
      <c r="N3354" s="67"/>
      <c r="O3354" s="20"/>
      <c r="S3354" s="72"/>
    </row>
    <row r="3355" spans="2:19" x14ac:dyDescent="0.2">
      <c r="B3355" s="1"/>
      <c r="H3355" s="20"/>
      <c r="I3355" s="20"/>
      <c r="J3355" s="20"/>
      <c r="N3355" s="67"/>
      <c r="O3355" s="20"/>
      <c r="S3355" s="72"/>
    </row>
    <row r="3356" spans="2:19" x14ac:dyDescent="0.2">
      <c r="B3356" s="1"/>
      <c r="H3356" s="20"/>
      <c r="I3356" s="20"/>
      <c r="J3356" s="20"/>
      <c r="N3356" s="67"/>
      <c r="O3356" s="20"/>
      <c r="S3356" s="72"/>
    </row>
    <row r="3357" spans="2:19" x14ac:dyDescent="0.2">
      <c r="B3357" s="1"/>
      <c r="H3357" s="20"/>
      <c r="I3357" s="20"/>
      <c r="J3357" s="20"/>
      <c r="N3357" s="67"/>
      <c r="O3357" s="20"/>
      <c r="S3357" s="72"/>
    </row>
    <row r="3358" spans="2:19" x14ac:dyDescent="0.2">
      <c r="B3358" s="1"/>
      <c r="H3358" s="20"/>
      <c r="I3358" s="20"/>
      <c r="J3358" s="20"/>
      <c r="N3358" s="67"/>
      <c r="O3358" s="20"/>
      <c r="S3358" s="72"/>
    </row>
    <row r="3359" spans="2:19" x14ac:dyDescent="0.2">
      <c r="B3359" s="1"/>
      <c r="H3359" s="20"/>
      <c r="I3359" s="20"/>
      <c r="J3359" s="20"/>
      <c r="N3359" s="67"/>
      <c r="O3359" s="20"/>
      <c r="S3359" s="72"/>
    </row>
    <row r="3360" spans="2:19" x14ac:dyDescent="0.2">
      <c r="B3360" s="1"/>
      <c r="H3360" s="20"/>
      <c r="I3360" s="20"/>
      <c r="J3360" s="20"/>
      <c r="N3360" s="67"/>
      <c r="O3360" s="20"/>
      <c r="S3360" s="72"/>
    </row>
    <row r="3361" spans="2:19" x14ac:dyDescent="0.2">
      <c r="B3361" s="1"/>
      <c r="H3361" s="20"/>
      <c r="I3361" s="20"/>
      <c r="J3361" s="20"/>
      <c r="N3361" s="67"/>
      <c r="O3361" s="20"/>
      <c r="S3361" s="72"/>
    </row>
    <row r="3362" spans="2:19" x14ac:dyDescent="0.2">
      <c r="B3362" s="1"/>
      <c r="H3362" s="20"/>
      <c r="I3362" s="20"/>
      <c r="J3362" s="20"/>
      <c r="N3362" s="67"/>
      <c r="O3362" s="20"/>
      <c r="S3362" s="72"/>
    </row>
    <row r="3363" spans="2:19" x14ac:dyDescent="0.2">
      <c r="B3363" s="1"/>
      <c r="H3363" s="20"/>
      <c r="I3363" s="20"/>
      <c r="J3363" s="20"/>
      <c r="N3363" s="67"/>
      <c r="O3363" s="20"/>
      <c r="S3363" s="72"/>
    </row>
    <row r="3364" spans="2:19" x14ac:dyDescent="0.2">
      <c r="B3364" s="1"/>
      <c r="H3364" s="20"/>
      <c r="I3364" s="20"/>
      <c r="J3364" s="20"/>
      <c r="N3364" s="67"/>
      <c r="O3364" s="20"/>
      <c r="S3364" s="72"/>
    </row>
    <row r="3365" spans="2:19" x14ac:dyDescent="0.2">
      <c r="B3365" s="1"/>
      <c r="H3365" s="20"/>
      <c r="I3365" s="20"/>
      <c r="J3365" s="20"/>
      <c r="N3365" s="67"/>
      <c r="O3365" s="20"/>
      <c r="S3365" s="72"/>
    </row>
    <row r="3366" spans="2:19" x14ac:dyDescent="0.2">
      <c r="B3366" s="1"/>
      <c r="H3366" s="20"/>
      <c r="I3366" s="20"/>
      <c r="J3366" s="20"/>
      <c r="N3366" s="67"/>
      <c r="O3366" s="20"/>
      <c r="S3366" s="72"/>
    </row>
    <row r="3367" spans="2:19" x14ac:dyDescent="0.2">
      <c r="B3367" s="1"/>
      <c r="H3367" s="20"/>
      <c r="I3367" s="20"/>
      <c r="J3367" s="20"/>
      <c r="N3367" s="67"/>
      <c r="O3367" s="20"/>
      <c r="S3367" s="72"/>
    </row>
    <row r="3368" spans="2:19" x14ac:dyDescent="0.2">
      <c r="B3368" s="1"/>
      <c r="H3368" s="20"/>
      <c r="I3368" s="20"/>
      <c r="J3368" s="20"/>
      <c r="N3368" s="67"/>
      <c r="O3368" s="20"/>
      <c r="S3368" s="72"/>
    </row>
    <row r="3369" spans="2:19" x14ac:dyDescent="0.2">
      <c r="B3369" s="1"/>
      <c r="H3369" s="20"/>
      <c r="I3369" s="20"/>
      <c r="J3369" s="20"/>
      <c r="N3369" s="67"/>
      <c r="O3369" s="20"/>
      <c r="S3369" s="72"/>
    </row>
    <row r="3370" spans="2:19" x14ac:dyDescent="0.2">
      <c r="B3370" s="1"/>
      <c r="H3370" s="20"/>
      <c r="I3370" s="20"/>
      <c r="J3370" s="20"/>
      <c r="N3370" s="67"/>
      <c r="O3370" s="20"/>
      <c r="S3370" s="72"/>
    </row>
    <row r="3371" spans="2:19" x14ac:dyDescent="0.2">
      <c r="B3371" s="1"/>
      <c r="H3371" s="20"/>
      <c r="I3371" s="20"/>
      <c r="J3371" s="20"/>
      <c r="N3371" s="67"/>
      <c r="O3371" s="20"/>
      <c r="S3371" s="72"/>
    </row>
    <row r="3372" spans="2:19" x14ac:dyDescent="0.2">
      <c r="B3372" s="1"/>
      <c r="H3372" s="20"/>
      <c r="I3372" s="20"/>
      <c r="J3372" s="20"/>
      <c r="N3372" s="67"/>
      <c r="O3372" s="20"/>
      <c r="S3372" s="72"/>
    </row>
    <row r="3373" spans="2:19" x14ac:dyDescent="0.2">
      <c r="B3373" s="1"/>
      <c r="H3373" s="20"/>
      <c r="I3373" s="20"/>
      <c r="J3373" s="20"/>
      <c r="N3373" s="67"/>
      <c r="O3373" s="20"/>
      <c r="S3373" s="72"/>
    </row>
    <row r="3374" spans="2:19" x14ac:dyDescent="0.2">
      <c r="B3374" s="1"/>
      <c r="H3374" s="20"/>
      <c r="I3374" s="20"/>
      <c r="J3374" s="20"/>
      <c r="N3374" s="67"/>
      <c r="O3374" s="20"/>
      <c r="S3374" s="72"/>
    </row>
    <row r="3375" spans="2:19" x14ac:dyDescent="0.2">
      <c r="B3375" s="1"/>
      <c r="H3375" s="20"/>
      <c r="I3375" s="20"/>
      <c r="J3375" s="20"/>
      <c r="N3375" s="67"/>
      <c r="O3375" s="20"/>
      <c r="S3375" s="72"/>
    </row>
    <row r="3376" spans="2:19" x14ac:dyDescent="0.2">
      <c r="B3376" s="1"/>
      <c r="H3376" s="20"/>
      <c r="I3376" s="20"/>
      <c r="J3376" s="20"/>
      <c r="N3376" s="67"/>
      <c r="O3376" s="20"/>
      <c r="S3376" s="72"/>
    </row>
    <row r="3377" spans="2:19" x14ac:dyDescent="0.2">
      <c r="B3377" s="1"/>
      <c r="H3377" s="20"/>
      <c r="I3377" s="20"/>
      <c r="J3377" s="20"/>
      <c r="N3377" s="67"/>
      <c r="O3377" s="20"/>
      <c r="S3377" s="72"/>
    </row>
    <row r="3378" spans="2:19" x14ac:dyDescent="0.2">
      <c r="B3378" s="1"/>
      <c r="H3378" s="20"/>
      <c r="I3378" s="20"/>
      <c r="J3378" s="20"/>
      <c r="N3378" s="67"/>
      <c r="O3378" s="20"/>
      <c r="S3378" s="72"/>
    </row>
    <row r="3379" spans="2:19" x14ac:dyDescent="0.2">
      <c r="B3379" s="1"/>
      <c r="H3379" s="20"/>
      <c r="I3379" s="20"/>
      <c r="J3379" s="20"/>
      <c r="N3379" s="67"/>
      <c r="O3379" s="20"/>
      <c r="S3379" s="72"/>
    </row>
    <row r="3380" spans="2:19" x14ac:dyDescent="0.2">
      <c r="B3380" s="1"/>
      <c r="H3380" s="20"/>
      <c r="I3380" s="20"/>
      <c r="J3380" s="20"/>
      <c r="N3380" s="67"/>
      <c r="O3380" s="20"/>
      <c r="S3380" s="72"/>
    </row>
    <row r="3381" spans="2:19" x14ac:dyDescent="0.2">
      <c r="B3381" s="1"/>
      <c r="H3381" s="20"/>
      <c r="I3381" s="20"/>
      <c r="J3381" s="20"/>
      <c r="N3381" s="67"/>
      <c r="O3381" s="20"/>
      <c r="S3381" s="72"/>
    </row>
    <row r="3382" spans="2:19" x14ac:dyDescent="0.2">
      <c r="B3382" s="1"/>
      <c r="H3382" s="20"/>
      <c r="I3382" s="20"/>
      <c r="J3382" s="20"/>
      <c r="N3382" s="67"/>
      <c r="O3382" s="20"/>
      <c r="S3382" s="72"/>
    </row>
    <row r="3383" spans="2:19" x14ac:dyDescent="0.2">
      <c r="B3383" s="1"/>
      <c r="H3383" s="20"/>
      <c r="I3383" s="20"/>
      <c r="J3383" s="20"/>
      <c r="N3383" s="67"/>
      <c r="O3383" s="20"/>
      <c r="S3383" s="72"/>
    </row>
    <row r="3384" spans="2:19" x14ac:dyDescent="0.2">
      <c r="B3384" s="1"/>
      <c r="H3384" s="20"/>
      <c r="I3384" s="20"/>
      <c r="J3384" s="20"/>
      <c r="N3384" s="67"/>
      <c r="O3384" s="20"/>
      <c r="S3384" s="72"/>
    </row>
    <row r="3385" spans="2:19" x14ac:dyDescent="0.2">
      <c r="B3385" s="1"/>
      <c r="H3385" s="20"/>
      <c r="I3385" s="20"/>
      <c r="J3385" s="20"/>
      <c r="N3385" s="67"/>
      <c r="O3385" s="20"/>
      <c r="S3385" s="72"/>
    </row>
    <row r="3386" spans="2:19" x14ac:dyDescent="0.2">
      <c r="B3386" s="1"/>
      <c r="H3386" s="20"/>
      <c r="I3386" s="20"/>
      <c r="J3386" s="20"/>
      <c r="N3386" s="67"/>
      <c r="O3386" s="20"/>
      <c r="S3386" s="72"/>
    </row>
    <row r="3387" spans="2:19" x14ac:dyDescent="0.2">
      <c r="B3387" s="1"/>
      <c r="H3387" s="20"/>
      <c r="I3387" s="20"/>
      <c r="J3387" s="20"/>
      <c r="N3387" s="67"/>
      <c r="O3387" s="20"/>
      <c r="S3387" s="72"/>
    </row>
    <row r="3388" spans="2:19" x14ac:dyDescent="0.2">
      <c r="B3388" s="1"/>
      <c r="H3388" s="20"/>
      <c r="I3388" s="20"/>
      <c r="J3388" s="20"/>
      <c r="N3388" s="67"/>
      <c r="O3388" s="20"/>
      <c r="S3388" s="72"/>
    </row>
    <row r="3389" spans="2:19" x14ac:dyDescent="0.2">
      <c r="B3389" s="1"/>
      <c r="H3389" s="20"/>
      <c r="I3389" s="20"/>
      <c r="J3389" s="20"/>
      <c r="N3389" s="67"/>
      <c r="O3389" s="20"/>
      <c r="S3389" s="72"/>
    </row>
    <row r="3390" spans="2:19" x14ac:dyDescent="0.2">
      <c r="B3390" s="1"/>
      <c r="H3390" s="20"/>
      <c r="I3390" s="20"/>
      <c r="J3390" s="20"/>
      <c r="N3390" s="67"/>
      <c r="O3390" s="20"/>
      <c r="S3390" s="72"/>
    </row>
    <row r="3391" spans="2:19" x14ac:dyDescent="0.2">
      <c r="B3391" s="1"/>
      <c r="H3391" s="20"/>
      <c r="I3391" s="20"/>
      <c r="J3391" s="20"/>
      <c r="N3391" s="67"/>
      <c r="O3391" s="20"/>
      <c r="S3391" s="72"/>
    </row>
    <row r="3392" spans="2:19" x14ac:dyDescent="0.2">
      <c r="B3392" s="1"/>
      <c r="H3392" s="20"/>
      <c r="I3392" s="20"/>
      <c r="J3392" s="20"/>
      <c r="N3392" s="67"/>
      <c r="O3392" s="20"/>
      <c r="S3392" s="72"/>
    </row>
    <row r="3393" spans="2:19" x14ac:dyDescent="0.2">
      <c r="B3393" s="1"/>
      <c r="H3393" s="20"/>
      <c r="I3393" s="20"/>
      <c r="J3393" s="20"/>
      <c r="N3393" s="67"/>
      <c r="O3393" s="20"/>
      <c r="S3393" s="72"/>
    </row>
    <row r="3394" spans="2:19" x14ac:dyDescent="0.2">
      <c r="B3394" s="1"/>
      <c r="H3394" s="20"/>
      <c r="I3394" s="20"/>
      <c r="J3394" s="20"/>
      <c r="N3394" s="67"/>
      <c r="O3394" s="20"/>
      <c r="S3394" s="72"/>
    </row>
    <row r="3395" spans="2:19" x14ac:dyDescent="0.2">
      <c r="B3395" s="1"/>
      <c r="H3395" s="20"/>
      <c r="I3395" s="20"/>
      <c r="J3395" s="20"/>
      <c r="N3395" s="67"/>
      <c r="O3395" s="20"/>
      <c r="S3395" s="72"/>
    </row>
    <row r="3396" spans="2:19" x14ac:dyDescent="0.2">
      <c r="B3396" s="1"/>
      <c r="H3396" s="20"/>
      <c r="I3396" s="20"/>
      <c r="J3396" s="20"/>
      <c r="N3396" s="67"/>
      <c r="O3396" s="20"/>
      <c r="S3396" s="72"/>
    </row>
    <row r="3397" spans="2:19" x14ac:dyDescent="0.2">
      <c r="B3397" s="1"/>
      <c r="H3397" s="20"/>
      <c r="I3397" s="20"/>
      <c r="J3397" s="20"/>
      <c r="N3397" s="67"/>
      <c r="O3397" s="20"/>
      <c r="S3397" s="72"/>
    </row>
    <row r="3398" spans="2:19" x14ac:dyDescent="0.2">
      <c r="B3398" s="1"/>
      <c r="H3398" s="20"/>
      <c r="I3398" s="20"/>
      <c r="J3398" s="20"/>
      <c r="N3398" s="67"/>
      <c r="O3398" s="20"/>
      <c r="S3398" s="72"/>
    </row>
    <row r="3399" spans="2:19" x14ac:dyDescent="0.2">
      <c r="B3399" s="1"/>
      <c r="H3399" s="20"/>
      <c r="I3399" s="20"/>
      <c r="J3399" s="20"/>
      <c r="N3399" s="67"/>
      <c r="O3399" s="20"/>
      <c r="S3399" s="72"/>
    </row>
    <row r="3400" spans="2:19" x14ac:dyDescent="0.2">
      <c r="B3400" s="1"/>
      <c r="H3400" s="20"/>
      <c r="I3400" s="20"/>
      <c r="J3400" s="20"/>
      <c r="N3400" s="67"/>
      <c r="O3400" s="20"/>
      <c r="S3400" s="72"/>
    </row>
    <row r="3401" spans="2:19" x14ac:dyDescent="0.2">
      <c r="B3401" s="1"/>
      <c r="H3401" s="20"/>
      <c r="I3401" s="20"/>
      <c r="J3401" s="20"/>
      <c r="N3401" s="67"/>
      <c r="O3401" s="20"/>
      <c r="S3401" s="72"/>
    </row>
    <row r="3402" spans="2:19" x14ac:dyDescent="0.2">
      <c r="B3402" s="1"/>
      <c r="H3402" s="20"/>
      <c r="I3402" s="20"/>
      <c r="J3402" s="20"/>
      <c r="N3402" s="67"/>
      <c r="O3402" s="20"/>
      <c r="S3402" s="72"/>
    </row>
    <row r="3403" spans="2:19" x14ac:dyDescent="0.2">
      <c r="B3403" s="1"/>
      <c r="H3403" s="20"/>
      <c r="I3403" s="20"/>
      <c r="J3403" s="20"/>
      <c r="N3403" s="67"/>
      <c r="O3403" s="20"/>
      <c r="S3403" s="72"/>
    </row>
    <row r="3404" spans="2:19" x14ac:dyDescent="0.2">
      <c r="B3404" s="1"/>
      <c r="H3404" s="20"/>
      <c r="I3404" s="20"/>
      <c r="J3404" s="20"/>
      <c r="N3404" s="67"/>
      <c r="O3404" s="20"/>
      <c r="S3404" s="72"/>
    </row>
    <row r="3405" spans="2:19" x14ac:dyDescent="0.2">
      <c r="B3405" s="1"/>
      <c r="H3405" s="20"/>
      <c r="I3405" s="20"/>
      <c r="J3405" s="20"/>
      <c r="N3405" s="67"/>
      <c r="O3405" s="20"/>
      <c r="S3405" s="72"/>
    </row>
    <row r="3406" spans="2:19" x14ac:dyDescent="0.2">
      <c r="B3406" s="1"/>
      <c r="H3406" s="20"/>
      <c r="I3406" s="20"/>
      <c r="J3406" s="20"/>
      <c r="N3406" s="67"/>
      <c r="O3406" s="20"/>
      <c r="S3406" s="72"/>
    </row>
    <row r="3407" spans="2:19" x14ac:dyDescent="0.2">
      <c r="B3407" s="1"/>
      <c r="H3407" s="20"/>
      <c r="I3407" s="20"/>
      <c r="J3407" s="20"/>
      <c r="N3407" s="67"/>
      <c r="O3407" s="20"/>
      <c r="S3407" s="72"/>
    </row>
    <row r="3408" spans="2:19" x14ac:dyDescent="0.2">
      <c r="B3408" s="1"/>
      <c r="H3408" s="20"/>
      <c r="I3408" s="20"/>
      <c r="J3408" s="20"/>
      <c r="N3408" s="67"/>
      <c r="O3408" s="20"/>
      <c r="S3408" s="72"/>
    </row>
    <row r="3409" spans="2:19" x14ac:dyDescent="0.2">
      <c r="B3409" s="1"/>
      <c r="H3409" s="20"/>
      <c r="I3409" s="20"/>
      <c r="J3409" s="20"/>
      <c r="N3409" s="67"/>
      <c r="O3409" s="20"/>
      <c r="S3409" s="72"/>
    </row>
    <row r="3410" spans="2:19" x14ac:dyDescent="0.2">
      <c r="B3410" s="1"/>
      <c r="H3410" s="20"/>
      <c r="I3410" s="20"/>
      <c r="J3410" s="20"/>
      <c r="N3410" s="67"/>
      <c r="O3410" s="20"/>
      <c r="S3410" s="72"/>
    </row>
    <row r="3411" spans="2:19" x14ac:dyDescent="0.2">
      <c r="B3411" s="1"/>
      <c r="H3411" s="20"/>
      <c r="I3411" s="20"/>
      <c r="J3411" s="20"/>
      <c r="N3411" s="67"/>
      <c r="O3411" s="20"/>
      <c r="S3411" s="72"/>
    </row>
    <row r="3412" spans="2:19" x14ac:dyDescent="0.2">
      <c r="B3412" s="1"/>
      <c r="H3412" s="20"/>
      <c r="I3412" s="20"/>
      <c r="J3412" s="20"/>
      <c r="N3412" s="67"/>
      <c r="O3412" s="20"/>
      <c r="S3412" s="72"/>
    </row>
    <row r="3413" spans="2:19" x14ac:dyDescent="0.2">
      <c r="B3413" s="1"/>
      <c r="H3413" s="20"/>
      <c r="I3413" s="20"/>
      <c r="J3413" s="20"/>
      <c r="N3413" s="67"/>
      <c r="O3413" s="20"/>
      <c r="S3413" s="72"/>
    </row>
    <row r="3414" spans="2:19" x14ac:dyDescent="0.2">
      <c r="B3414" s="1"/>
      <c r="H3414" s="20"/>
      <c r="I3414" s="20"/>
      <c r="J3414" s="20"/>
      <c r="N3414" s="67"/>
      <c r="O3414" s="20"/>
      <c r="S3414" s="72"/>
    </row>
    <row r="3415" spans="2:19" x14ac:dyDescent="0.2">
      <c r="B3415" s="1"/>
      <c r="H3415" s="20"/>
      <c r="I3415" s="20"/>
      <c r="J3415" s="20"/>
      <c r="N3415" s="67"/>
      <c r="O3415" s="20"/>
      <c r="S3415" s="72"/>
    </row>
    <row r="3416" spans="2:19" x14ac:dyDescent="0.2">
      <c r="B3416" s="1"/>
      <c r="H3416" s="20"/>
      <c r="I3416" s="20"/>
      <c r="J3416" s="20"/>
      <c r="N3416" s="67"/>
      <c r="O3416" s="20"/>
      <c r="S3416" s="72"/>
    </row>
    <row r="3417" spans="2:19" x14ac:dyDescent="0.2">
      <c r="B3417" s="1"/>
      <c r="H3417" s="20"/>
      <c r="I3417" s="20"/>
      <c r="J3417" s="20"/>
      <c r="N3417" s="67"/>
      <c r="O3417" s="20"/>
      <c r="S3417" s="72"/>
    </row>
    <row r="3418" spans="2:19" x14ac:dyDescent="0.2">
      <c r="B3418" s="1"/>
      <c r="H3418" s="20"/>
      <c r="I3418" s="20"/>
      <c r="J3418" s="20"/>
      <c r="N3418" s="67"/>
      <c r="O3418" s="20"/>
      <c r="S3418" s="72"/>
    </row>
    <row r="3419" spans="2:19" x14ac:dyDescent="0.2">
      <c r="B3419" s="1"/>
      <c r="H3419" s="20"/>
      <c r="I3419" s="20"/>
      <c r="J3419" s="20"/>
      <c r="N3419" s="67"/>
      <c r="O3419" s="20"/>
      <c r="S3419" s="72"/>
    </row>
    <row r="3420" spans="2:19" x14ac:dyDescent="0.2">
      <c r="B3420" s="1"/>
      <c r="H3420" s="20"/>
      <c r="I3420" s="20"/>
      <c r="J3420" s="20"/>
      <c r="N3420" s="67"/>
      <c r="O3420" s="20"/>
      <c r="S3420" s="72"/>
    </row>
    <row r="3421" spans="2:19" x14ac:dyDescent="0.2">
      <c r="B3421" s="1"/>
      <c r="H3421" s="20"/>
      <c r="I3421" s="20"/>
      <c r="J3421" s="20"/>
      <c r="N3421" s="67"/>
      <c r="O3421" s="20"/>
      <c r="S3421" s="72"/>
    </row>
    <row r="3422" spans="2:19" x14ac:dyDescent="0.2">
      <c r="B3422" s="1"/>
      <c r="H3422" s="20"/>
      <c r="I3422" s="20"/>
      <c r="J3422" s="20"/>
      <c r="N3422" s="67"/>
      <c r="O3422" s="20"/>
      <c r="S3422" s="72"/>
    </row>
    <row r="3423" spans="2:19" x14ac:dyDescent="0.2">
      <c r="B3423" s="1"/>
      <c r="H3423" s="20"/>
      <c r="I3423" s="20"/>
      <c r="J3423" s="20"/>
      <c r="N3423" s="67"/>
      <c r="O3423" s="20"/>
      <c r="S3423" s="72"/>
    </row>
    <row r="3424" spans="2:19" x14ac:dyDescent="0.2">
      <c r="B3424" s="1"/>
      <c r="H3424" s="20"/>
      <c r="I3424" s="20"/>
      <c r="J3424" s="20"/>
      <c r="N3424" s="67"/>
      <c r="O3424" s="20"/>
      <c r="S3424" s="72"/>
    </row>
    <row r="3425" spans="2:19" x14ac:dyDescent="0.2">
      <c r="B3425" s="1"/>
      <c r="H3425" s="20"/>
      <c r="I3425" s="20"/>
      <c r="J3425" s="20"/>
      <c r="N3425" s="67"/>
      <c r="O3425" s="20"/>
      <c r="S3425" s="72"/>
    </row>
    <row r="3426" spans="2:19" x14ac:dyDescent="0.2">
      <c r="B3426" s="1"/>
      <c r="H3426" s="20"/>
      <c r="I3426" s="20"/>
      <c r="J3426" s="20"/>
      <c r="N3426" s="67"/>
      <c r="O3426" s="20"/>
      <c r="S3426" s="72"/>
    </row>
    <row r="3427" spans="2:19" x14ac:dyDescent="0.2">
      <c r="B3427" s="1"/>
      <c r="H3427" s="20"/>
      <c r="I3427" s="20"/>
      <c r="J3427" s="20"/>
      <c r="N3427" s="67"/>
      <c r="O3427" s="20"/>
      <c r="S3427" s="72"/>
    </row>
    <row r="3428" spans="2:19" x14ac:dyDescent="0.2">
      <c r="B3428" s="1"/>
      <c r="H3428" s="20"/>
      <c r="I3428" s="20"/>
      <c r="J3428" s="20"/>
      <c r="N3428" s="67"/>
      <c r="O3428" s="20"/>
      <c r="S3428" s="72"/>
    </row>
    <row r="3429" spans="2:19" x14ac:dyDescent="0.2">
      <c r="B3429" s="1"/>
      <c r="H3429" s="20"/>
      <c r="I3429" s="20"/>
      <c r="J3429" s="20"/>
      <c r="N3429" s="67"/>
      <c r="O3429" s="20"/>
      <c r="S3429" s="72"/>
    </row>
    <row r="3430" spans="2:19" x14ac:dyDescent="0.2">
      <c r="B3430" s="1"/>
      <c r="H3430" s="20"/>
      <c r="I3430" s="20"/>
      <c r="J3430" s="20"/>
      <c r="N3430" s="67"/>
      <c r="O3430" s="20"/>
    </row>
  </sheetData>
  <customSheetViews>
    <customSheetView guid="{1C1D314D-664F-4634-BB2F-B454595CC56A}" scale="60" showPageBreaks="1" printArea="1" view="pageBreakPreview" topLeftCell="A50">
      <selection activeCell="S36" sqref="S36"/>
      <pageMargins left="0.11811023622047245" right="0.11811023622047245" top="0.35433070866141736" bottom="0.35433070866141736" header="0.31496062992125984" footer="0.31496062992125984"/>
      <pageSetup paperSize="9" orientation="landscape" r:id="rId1"/>
    </customSheetView>
  </customSheetViews>
  <mergeCells count="5">
    <mergeCell ref="B1:P1"/>
    <mergeCell ref="B2:P2"/>
    <mergeCell ref="B3:P3"/>
    <mergeCell ref="B4:P4"/>
    <mergeCell ref="G5:H5"/>
  </mergeCells>
  <phoneticPr fontId="4" type="noConversion"/>
  <hyperlinks>
    <hyperlink ref="S64" r:id="rId2" xr:uid="{21A55E6A-0172-4C09-ABBC-D315B468EF74}"/>
    <hyperlink ref="S11" r:id="rId3" xr:uid="{6B57EF45-E549-4FC1-B4A7-34377AAD27F7}"/>
    <hyperlink ref="S8" r:id="rId4" xr:uid="{B44B5EF9-764E-4BEB-94E2-19A358826271}"/>
    <hyperlink ref="S9" r:id="rId5" xr:uid="{3802E49C-C416-46D9-AA6A-D6583BEBEAC8}"/>
    <hyperlink ref="S10" r:id="rId6" xr:uid="{146238F4-957A-4589-ADAA-066D43CC0DBA}"/>
    <hyperlink ref="S28" r:id="rId7" xr:uid="{212D0241-B871-4F98-82EA-B175DA3E3D59}"/>
    <hyperlink ref="S58" r:id="rId8" xr:uid="{B3BCBAF7-4B60-4659-83BA-9792AF0C2001}"/>
    <hyperlink ref="S59" r:id="rId9" xr:uid="{1D19BC29-FE1B-4D4D-B59B-0481246FE65B}"/>
    <hyperlink ref="S66" r:id="rId10" xr:uid="{028E3CED-B439-48E7-BD79-41FBDC1FE969}"/>
    <hyperlink ref="S67" r:id="rId11" xr:uid="{B7661B49-714A-4DBF-B2F5-ED8FFCF29CF4}"/>
    <hyperlink ref="S68" r:id="rId12" xr:uid="{52354C83-7463-49B7-943C-06C43E2BF9A6}"/>
    <hyperlink ref="S60" r:id="rId13" xr:uid="{D0431C79-9388-4FE0-818A-5D9E7138C879}"/>
    <hyperlink ref="S62" r:id="rId14" xr:uid="{7BC5C1C7-F4E0-4343-B660-DDEC47D6E543}"/>
    <hyperlink ref="S65" r:id="rId15" xr:uid="{2BE1F278-79EB-47AE-B65A-2E572F8201F1}"/>
    <hyperlink ref="S61" r:id="rId16" xr:uid="{49E6738C-8099-41C9-9AFA-AC3112D56C8C}"/>
    <hyperlink ref="S12" r:id="rId17" xr:uid="{D1016C7D-70AC-4DE5-A8F3-528FA301A380}"/>
    <hyperlink ref="S63" r:id="rId18" xr:uid="{6A8A5D53-926D-4F7A-BFE3-886765227402}"/>
    <hyperlink ref="S15" r:id="rId19" display="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 xr:uid="{6650C857-053B-4828-B203-03EF36FFB2A2}"/>
    <hyperlink ref="S13" r:id="rId20" display="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 xr:uid="{643FFC41-9B31-4EE5-A34B-73D11BEB9E05}"/>
    <hyperlink ref="S14" r:id="rId21" display="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 xr:uid="{C4BC43C7-CD0C-4D9A-9FD3-CD41417C46A1}"/>
    <hyperlink ref="S16" r:id="rId22" display="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 xr:uid="{0CE5A99B-C074-42BA-97B9-D701C3659A2F}"/>
    <hyperlink ref="S17" r:id="rId23" xr:uid="{85B051C7-A25B-4688-80A9-0E8784A8F9C5}"/>
    <hyperlink ref="S18" r:id="rId24" xr:uid="{0F1C3864-A18B-446B-A4DF-5AA6DA576625}"/>
    <hyperlink ref="S19" r:id="rId25" xr:uid="{8CD57752-5E1F-4B8F-A5EC-8507C1489FF5}"/>
    <hyperlink ref="S20" r:id="rId26" xr:uid="{F330F69C-8ED7-4947-B763-9C852EB3DCB9}"/>
    <hyperlink ref="S21" r:id="rId27" display="https://www.contratos.gov.co/consultas/detalleProceso.do?numConstancia=21-4-12641324&amp;g-recaptcha-response=03AGdBq27Codt26e629XDHnbkCskmQL78ftJwS14ZRZp9-qV3ecgmdEKB485kh7uSi_5DaGd-ExxhJSAGrI2YSmNvb6Mp1D_eWXJdNOsgivWFYg_mZv5TT2yw5MUJosc96lJ9GUDpeTj5sr3UCrjtHzSAteXCdvdP2A4_44zi2qYiMAWZbOwcVMVI3B_nPF-QDLd3qrH9Kl8HcbP_mRzcR0pDWNS40K6deaceTQG0FO4rBbHAYWTG_mOl1tyQe5ulqj7XXUdFaSKmDRY-bRfH3hPvONpukTW2XEoy_" xr:uid="{7AA26C86-9CD9-4C67-9BCA-DAA400DDEE05}"/>
    <hyperlink ref="S23" r:id="rId28" xr:uid="{6792EAB0-2099-4520-BD99-713C9E1216AA}"/>
    <hyperlink ref="S24" r:id="rId29" xr:uid="{5235C2B4-783D-4113-BFC5-7C3FF00B3CA1}"/>
    <hyperlink ref="S25" r:id="rId30" xr:uid="{28013B0E-C51D-4B81-9357-2F1457634141}"/>
    <hyperlink ref="S26" r:id="rId31" xr:uid="{3E863531-9516-4DA9-B33C-4D818A3A732A}"/>
    <hyperlink ref="S27" r:id="rId32" xr:uid="{877101DB-5813-4B4E-BB34-7D6038340949}"/>
    <hyperlink ref="S29" r:id="rId33" xr:uid="{50D492D6-393E-42A4-9354-C703A7E0D338}"/>
    <hyperlink ref="S30" r:id="rId34" xr:uid="{3E196B69-2FE3-45CC-A765-0FED55160326}"/>
    <hyperlink ref="S31" r:id="rId35" xr:uid="{4FAC15AD-EE5F-489E-B0FD-8161F8E8F9EE}"/>
    <hyperlink ref="S32" r:id="rId36" xr:uid="{504E6EDE-37D0-4393-AC86-32419A132100}"/>
    <hyperlink ref="S33" r:id="rId37" xr:uid="{136BE322-5F2C-40A6-8479-B394F4875C6A}"/>
    <hyperlink ref="S34" r:id="rId38" xr:uid="{78C98A54-F5B6-4E2E-818D-8B39465D6380}"/>
    <hyperlink ref="S36" r:id="rId39" xr:uid="{AD66F45C-1279-433B-8FC7-F97C6DB646AF}"/>
    <hyperlink ref="S37" r:id="rId40" xr:uid="{0471110B-5C89-4383-B810-17501925FF63}"/>
    <hyperlink ref="S38" r:id="rId41" xr:uid="{0F3D1F91-F46B-4176-AA04-92296659B777}"/>
    <hyperlink ref="S39" r:id="rId42" xr:uid="{9F338DAF-D158-41EE-AA6A-20B9AEC337C3}"/>
    <hyperlink ref="S41" r:id="rId43" xr:uid="{4801E0A3-C2A2-4E6A-9C26-8184C7BF41FC}"/>
    <hyperlink ref="S42" r:id="rId44" xr:uid="{1D6A8007-D26F-4886-BE4A-FCDCFABD2B15}"/>
    <hyperlink ref="S43" r:id="rId45" xr:uid="{B41E550A-7490-42DC-8293-FB3BF5A52AA2}"/>
    <hyperlink ref="S45" r:id="rId46" xr:uid="{CBE8CAA2-86F5-48C7-94AD-748BE0786199}"/>
    <hyperlink ref="S44" r:id="rId47" xr:uid="{15CE2D60-A165-45B6-99AE-CB759F358FDA}"/>
    <hyperlink ref="S46" r:id="rId48" xr:uid="{2F216F81-DF79-46B1-89C4-5F8A1FEA728B}"/>
    <hyperlink ref="S47" r:id="rId49" xr:uid="{7D4F5247-3472-4194-98F2-C82A6671B9B2}"/>
    <hyperlink ref="S48" r:id="rId50" xr:uid="{2BF492FD-C06F-4ABF-A470-3BBCB9DB77F4}"/>
    <hyperlink ref="S49" r:id="rId51" xr:uid="{91443908-54CB-4868-9D6C-0724053C24B3}"/>
    <hyperlink ref="S50" r:id="rId52" xr:uid="{2E6E82FF-D81F-442B-8802-E51A911414E7}"/>
    <hyperlink ref="S51" r:id="rId53" xr:uid="{E68173D3-382A-43BC-99E9-17F13F69DE8D}"/>
    <hyperlink ref="S52" r:id="rId54" xr:uid="{1748164B-2800-4F24-A0D6-E951D12B3F79}"/>
    <hyperlink ref="S53" r:id="rId55" xr:uid="{AFADCD81-E7D4-4B09-A3B7-34A3ACC76188}"/>
    <hyperlink ref="S54" r:id="rId56" xr:uid="{4169E6EB-ABEF-43C8-B504-675316F82D83}"/>
    <hyperlink ref="S55" r:id="rId57" xr:uid="{7D359A5D-EE88-49B2-A175-717C9DD01A42}"/>
    <hyperlink ref="S56" r:id="rId58" xr:uid="{E816F0A2-C0D6-467C-9D91-71F2D4006923}"/>
    <hyperlink ref="S57" r:id="rId59" xr:uid="{EFD4D348-90F6-4962-AD47-64F491540373}"/>
    <hyperlink ref="S69" r:id="rId60" xr:uid="{DD837627-A1B9-41AD-A26C-BDDE52CEA984}"/>
    <hyperlink ref="S70" r:id="rId61" xr:uid="{7094D66D-7F00-4AC3-86A0-21A0379884B8}"/>
    <hyperlink ref="S71" r:id="rId62" xr:uid="{CA2FBFDA-ED23-4FE5-92BA-CF4A90B270B4}"/>
    <hyperlink ref="S72" r:id="rId63" xr:uid="{2BE23962-60C0-4BE0-AD7D-FE41E9ABB226}"/>
    <hyperlink ref="S73" r:id="rId64" xr:uid="{81882FB5-8A64-4505-A42C-1519EE04555E}"/>
    <hyperlink ref="S74" r:id="rId65" xr:uid="{3953ED51-DDB3-4EA3-904D-1074DD6A66A6}"/>
    <hyperlink ref="S75" r:id="rId66" xr:uid="{B0D01EC6-D3BD-4511-9EEB-E60EF919D7B2}"/>
    <hyperlink ref="S76" r:id="rId67" xr:uid="{C5954EED-9294-4EE7-8E7A-34286911FF2F}"/>
    <hyperlink ref="S77" r:id="rId68" xr:uid="{454A7FE2-587B-47A9-A566-5497F4B1E395}"/>
  </hyperlinks>
  <pageMargins left="0.11811023622047245" right="0.11811023622047245" top="0.35433070866141736" bottom="0.35433070866141736" header="0.31496062992125984" footer="0.31496062992125984"/>
  <pageSetup paperSize="9" orientation="landscape"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zoomScale="60" zoomScaleNormal="60" workbookViewId="0">
      <pane xSplit="1" topLeftCell="C1" activePane="topRight" state="frozen"/>
      <selection pane="topRight" activeCell="H47" sqref="H47"/>
    </sheetView>
  </sheetViews>
  <sheetFormatPr baseColWidth="10" defaultColWidth="11.42578125" defaultRowHeight="12" x14ac:dyDescent="0.2"/>
  <cols>
    <col min="1" max="1" width="15.28515625" style="1" customWidth="1"/>
    <col min="2" max="2" width="50.7109375" style="25" customWidth="1"/>
    <col min="3" max="3" width="13.85546875" style="14" bestFit="1" customWidth="1"/>
    <col min="4" max="4" width="17.140625" style="1" customWidth="1"/>
    <col min="5" max="6" width="17.42578125" style="14" customWidth="1"/>
    <col min="7" max="7" width="14.28515625" style="1" bestFit="1" customWidth="1"/>
    <col min="8" max="8" width="15.28515625" style="25" customWidth="1"/>
    <col min="9" max="9" width="13.7109375" style="25" customWidth="1"/>
    <col min="10" max="11" width="12.140625" style="15" customWidth="1"/>
    <col min="12" max="12" width="12.28515625" style="15" bestFit="1" customWidth="1"/>
    <col min="13" max="13" width="13.28515625" style="1" customWidth="1"/>
    <col min="14" max="14" width="14.140625" style="1" bestFit="1" customWidth="1"/>
    <col min="15" max="15" width="14.140625" style="1" customWidth="1"/>
    <col min="16" max="16" width="57" style="82" customWidth="1"/>
    <col min="17" max="17" width="20.85546875" style="1" customWidth="1"/>
    <col min="18" max="18" width="16.85546875" style="2" customWidth="1"/>
    <col min="19" max="19" width="18.5703125" style="2" customWidth="1"/>
    <col min="20" max="16384" width="11.42578125" style="1"/>
  </cols>
  <sheetData>
    <row r="1" spans="1:19" ht="15" customHeight="1" x14ac:dyDescent="0.2">
      <c r="A1" s="102" t="s">
        <v>339</v>
      </c>
      <c r="B1" s="102"/>
      <c r="C1" s="102"/>
      <c r="D1" s="102"/>
      <c r="E1" s="102"/>
      <c r="F1" s="102"/>
      <c r="G1" s="102"/>
      <c r="H1" s="102"/>
      <c r="I1" s="102"/>
      <c r="J1" s="102"/>
      <c r="K1" s="102"/>
      <c r="L1" s="102"/>
      <c r="M1" s="102"/>
      <c r="N1" s="102"/>
      <c r="O1" s="102"/>
      <c r="P1" s="102"/>
      <c r="Q1" s="102"/>
      <c r="R1" s="102"/>
    </row>
    <row r="2" spans="1:19" ht="15" customHeight="1" x14ac:dyDescent="0.2">
      <c r="A2" s="102" t="s">
        <v>340</v>
      </c>
      <c r="B2" s="102"/>
      <c r="C2" s="102"/>
      <c r="D2" s="102"/>
      <c r="E2" s="102"/>
      <c r="F2" s="102"/>
      <c r="G2" s="102"/>
      <c r="H2" s="102"/>
      <c r="I2" s="102"/>
      <c r="J2" s="102"/>
      <c r="K2" s="102"/>
      <c r="L2" s="102"/>
      <c r="M2" s="102"/>
      <c r="N2" s="102"/>
      <c r="O2" s="102"/>
      <c r="P2" s="102"/>
      <c r="Q2" s="102"/>
      <c r="R2" s="102"/>
    </row>
    <row r="3" spans="1:19" ht="15" customHeight="1" x14ac:dyDescent="0.2">
      <c r="A3" s="102" t="s">
        <v>413</v>
      </c>
      <c r="B3" s="102"/>
      <c r="C3" s="102"/>
      <c r="D3" s="102"/>
      <c r="E3" s="102"/>
      <c r="F3" s="102"/>
      <c r="G3" s="102"/>
      <c r="H3" s="102"/>
      <c r="I3" s="102"/>
      <c r="J3" s="102"/>
      <c r="K3" s="102"/>
      <c r="L3" s="102"/>
      <c r="M3" s="102"/>
      <c r="N3" s="102"/>
      <c r="O3" s="102"/>
      <c r="P3" s="102"/>
      <c r="Q3" s="102"/>
      <c r="R3" s="102"/>
    </row>
    <row r="4" spans="1:19" ht="15" customHeight="1" x14ac:dyDescent="0.2">
      <c r="A4" s="102" t="s">
        <v>349</v>
      </c>
      <c r="B4" s="102"/>
      <c r="C4" s="102"/>
      <c r="D4" s="102"/>
      <c r="E4" s="102"/>
      <c r="F4" s="102"/>
      <c r="G4" s="102"/>
      <c r="H4" s="102"/>
      <c r="I4" s="102"/>
      <c r="J4" s="102"/>
      <c r="K4" s="102"/>
      <c r="L4" s="102"/>
      <c r="M4" s="102"/>
      <c r="N4" s="102"/>
      <c r="O4" s="102"/>
      <c r="P4" s="102"/>
      <c r="Q4" s="102"/>
      <c r="R4" s="102"/>
    </row>
    <row r="5" spans="1:19" ht="15" customHeight="1" x14ac:dyDescent="0.2">
      <c r="B5" s="24"/>
      <c r="C5" s="24"/>
      <c r="D5" s="40"/>
      <c r="E5" s="24"/>
      <c r="F5" s="24"/>
      <c r="H5" s="24"/>
      <c r="I5" s="103">
        <v>45565</v>
      </c>
      <c r="J5" s="103"/>
      <c r="K5" s="1"/>
      <c r="L5" s="24"/>
      <c r="M5" s="24"/>
      <c r="N5" s="24"/>
      <c r="O5" s="24"/>
      <c r="P5" s="79"/>
      <c r="Q5" s="24"/>
      <c r="R5" s="24"/>
    </row>
    <row r="7" spans="1:19" ht="48" x14ac:dyDescent="0.2">
      <c r="A7" s="30" t="s">
        <v>12</v>
      </c>
      <c r="B7" s="30" t="s">
        <v>0</v>
      </c>
      <c r="C7" s="30" t="s">
        <v>1</v>
      </c>
      <c r="D7" s="30" t="s">
        <v>2</v>
      </c>
      <c r="E7" s="30" t="s">
        <v>3</v>
      </c>
      <c r="F7" s="30" t="s">
        <v>345</v>
      </c>
      <c r="G7" s="30" t="s">
        <v>341</v>
      </c>
      <c r="H7" s="30" t="s">
        <v>342</v>
      </c>
      <c r="I7" s="30" t="s">
        <v>346</v>
      </c>
      <c r="J7" s="30" t="s">
        <v>4</v>
      </c>
      <c r="K7" s="30" t="s">
        <v>344</v>
      </c>
      <c r="L7" s="30" t="s">
        <v>5</v>
      </c>
      <c r="M7" s="30" t="s">
        <v>343</v>
      </c>
      <c r="N7" s="30" t="s">
        <v>347</v>
      </c>
      <c r="O7" s="30" t="s">
        <v>348</v>
      </c>
      <c r="P7" s="30" t="s">
        <v>238</v>
      </c>
      <c r="Q7" s="30" t="s">
        <v>11</v>
      </c>
      <c r="R7" s="30" t="s">
        <v>13</v>
      </c>
      <c r="S7" s="30" t="s">
        <v>14</v>
      </c>
    </row>
    <row r="8" spans="1:19" ht="62.25" hidden="1" customHeight="1" x14ac:dyDescent="0.2">
      <c r="A8" s="4" t="s">
        <v>185</v>
      </c>
      <c r="B8" s="6" t="s">
        <v>414</v>
      </c>
      <c r="C8" s="44" t="s">
        <v>88</v>
      </c>
      <c r="D8" s="44" t="s">
        <v>89</v>
      </c>
      <c r="E8" s="4" t="s">
        <v>186</v>
      </c>
      <c r="F8" s="5">
        <v>45296</v>
      </c>
      <c r="G8" s="45">
        <v>2610000</v>
      </c>
      <c r="H8" s="46"/>
      <c r="I8" s="46">
        <f>+G8+H8</f>
        <v>2610000</v>
      </c>
      <c r="J8" s="28">
        <v>45296</v>
      </c>
      <c r="K8" s="28">
        <v>45416</v>
      </c>
      <c r="L8" s="47">
        <v>45416</v>
      </c>
      <c r="M8" s="45">
        <f>1420740+1047960</f>
        <v>2468700</v>
      </c>
      <c r="N8" s="48">
        <f>+I8-M8</f>
        <v>141300</v>
      </c>
      <c r="O8" s="36" t="str">
        <f>IF((ROUND((($I$5-$J8)/(EDATE($L8,0)-$J8)*100),2))&gt;100,"100%",CONCATENATE((ROUND((($I$5-$J8)/(EDATE($L8,0)-$J8)*100),0)),"%"))</f>
        <v>100%</v>
      </c>
      <c r="P8" s="49" t="s">
        <v>250</v>
      </c>
      <c r="Q8" s="4" t="s">
        <v>416</v>
      </c>
      <c r="R8" s="37"/>
      <c r="S8" s="37"/>
    </row>
    <row r="9" spans="1:19" ht="76.5" hidden="1" customHeight="1" x14ac:dyDescent="0.2">
      <c r="A9" s="26" t="s">
        <v>192</v>
      </c>
      <c r="B9" s="6" t="s">
        <v>193</v>
      </c>
      <c r="C9" s="8">
        <v>1019022326</v>
      </c>
      <c r="D9" s="4" t="s">
        <v>194</v>
      </c>
      <c r="E9" s="47" t="s">
        <v>195</v>
      </c>
      <c r="F9" s="47">
        <v>45358</v>
      </c>
      <c r="G9" s="48">
        <v>68400000</v>
      </c>
      <c r="H9" s="33"/>
      <c r="I9" s="46">
        <f t="shared" ref="I9:I20" si="0">+G9+H9</f>
        <v>68400000</v>
      </c>
      <c r="J9" s="28">
        <v>45359</v>
      </c>
      <c r="K9" s="28"/>
      <c r="L9" s="28">
        <v>45648</v>
      </c>
      <c r="M9" s="48">
        <f>7200000+7200000+7200000+7200000+7200000+7200000</f>
        <v>43200000</v>
      </c>
      <c r="N9" s="48">
        <f t="shared" ref="N9:N20" si="1">+I9-M9</f>
        <v>25200000</v>
      </c>
      <c r="O9" s="36" t="str">
        <f t="shared" ref="O9:O20" si="2">IF((ROUND((($I$5-$J9)/(EDATE($L9,0)-$J9)*100),2))&gt;100,"100%",CONCATENATE((ROUND((($I$5-$J9)/(EDATE($L9,0)-$J9)*100),0)),"%"))</f>
        <v>71%</v>
      </c>
      <c r="P9" s="50" t="s">
        <v>239</v>
      </c>
      <c r="Q9" s="51"/>
      <c r="R9" s="51"/>
      <c r="S9" s="51"/>
    </row>
    <row r="10" spans="1:19" ht="61.5" hidden="1" customHeight="1" x14ac:dyDescent="0.2">
      <c r="A10" s="26" t="s">
        <v>196</v>
      </c>
      <c r="B10" s="6" t="s">
        <v>198</v>
      </c>
      <c r="C10" s="8" t="s">
        <v>199</v>
      </c>
      <c r="D10" s="7" t="s">
        <v>197</v>
      </c>
      <c r="E10" s="47" t="s">
        <v>200</v>
      </c>
      <c r="F10" s="47">
        <v>45383</v>
      </c>
      <c r="G10" s="48">
        <v>248601600</v>
      </c>
      <c r="H10" s="52">
        <v>78490913</v>
      </c>
      <c r="I10" s="46">
        <f t="shared" si="0"/>
        <v>327092513</v>
      </c>
      <c r="J10" s="28">
        <v>45383</v>
      </c>
      <c r="K10" s="28"/>
      <c r="L10" s="28">
        <v>45657</v>
      </c>
      <c r="M10" s="48">
        <f>27622400+37433764+37433764+37433764+37433764</f>
        <v>177357456</v>
      </c>
      <c r="N10" s="48">
        <f t="shared" si="1"/>
        <v>149735057</v>
      </c>
      <c r="O10" s="36" t="str">
        <f t="shared" si="2"/>
        <v>66%</v>
      </c>
      <c r="P10" s="50" t="s">
        <v>240</v>
      </c>
      <c r="Q10" s="51"/>
      <c r="R10" s="51"/>
      <c r="S10" s="51"/>
    </row>
    <row r="11" spans="1:19" ht="84" hidden="1" customHeight="1" x14ac:dyDescent="0.2">
      <c r="A11" s="26" t="s">
        <v>215</v>
      </c>
      <c r="B11" s="6" t="s">
        <v>216</v>
      </c>
      <c r="C11" s="8">
        <v>1036599812</v>
      </c>
      <c r="D11" s="7" t="s">
        <v>217</v>
      </c>
      <c r="E11" s="47" t="s">
        <v>218</v>
      </c>
      <c r="F11" s="47">
        <v>45398</v>
      </c>
      <c r="G11" s="48">
        <v>27200000</v>
      </c>
      <c r="H11" s="33"/>
      <c r="I11" s="46">
        <f t="shared" si="0"/>
        <v>27200000</v>
      </c>
      <c r="J11" s="28">
        <v>45398</v>
      </c>
      <c r="K11" s="28"/>
      <c r="L11" s="28">
        <v>45641</v>
      </c>
      <c r="M11" s="48">
        <f>1700000+3400000+3400000+3400000+3400000</f>
        <v>15300000</v>
      </c>
      <c r="N11" s="48">
        <f t="shared" si="1"/>
        <v>11900000</v>
      </c>
      <c r="O11" s="36" t="str">
        <f t="shared" si="2"/>
        <v>69%</v>
      </c>
      <c r="P11" s="50" t="s">
        <v>241</v>
      </c>
      <c r="Q11" s="51"/>
      <c r="R11" s="51"/>
      <c r="S11" s="51"/>
    </row>
    <row r="12" spans="1:19" ht="95.25" hidden="1" customHeight="1" x14ac:dyDescent="0.2">
      <c r="A12" s="26" t="s">
        <v>227</v>
      </c>
      <c r="B12" s="6" t="s">
        <v>228</v>
      </c>
      <c r="C12" s="8">
        <v>1007845465</v>
      </c>
      <c r="D12" s="4" t="s">
        <v>229</v>
      </c>
      <c r="E12" s="47" t="s">
        <v>200</v>
      </c>
      <c r="F12" s="47">
        <v>45442</v>
      </c>
      <c r="G12" s="48">
        <v>28626666</v>
      </c>
      <c r="H12" s="33"/>
      <c r="I12" s="46">
        <f t="shared" si="0"/>
        <v>28626666</v>
      </c>
      <c r="J12" s="28">
        <v>45419</v>
      </c>
      <c r="K12" s="28"/>
      <c r="L12" s="28">
        <v>45648</v>
      </c>
      <c r="M12" s="48">
        <f>3800000+3800000+3800000+3800000</f>
        <v>15200000</v>
      </c>
      <c r="N12" s="48">
        <f t="shared" si="1"/>
        <v>13426666</v>
      </c>
      <c r="O12" s="36" t="str">
        <f t="shared" si="2"/>
        <v>64%</v>
      </c>
      <c r="P12" s="50" t="s">
        <v>243</v>
      </c>
      <c r="Q12" s="51"/>
      <c r="R12" s="51"/>
      <c r="S12" s="51"/>
    </row>
    <row r="13" spans="1:19" ht="83.25" hidden="1" customHeight="1" x14ac:dyDescent="0.2">
      <c r="A13" s="26" t="s">
        <v>230</v>
      </c>
      <c r="B13" s="6" t="s">
        <v>231</v>
      </c>
      <c r="C13" s="8" t="s">
        <v>88</v>
      </c>
      <c r="D13" s="4" t="s">
        <v>89</v>
      </c>
      <c r="E13" s="47" t="s">
        <v>186</v>
      </c>
      <c r="F13" s="47">
        <v>45418</v>
      </c>
      <c r="G13" s="48">
        <v>19865950</v>
      </c>
      <c r="H13" s="33"/>
      <c r="I13" s="46">
        <f t="shared" si="0"/>
        <v>19865950</v>
      </c>
      <c r="J13" s="28">
        <v>45420</v>
      </c>
      <c r="K13" s="28"/>
      <c r="L13" s="28">
        <v>45657</v>
      </c>
      <c r="M13" s="48">
        <f>5865951+901349+1400001+1075229</f>
        <v>9242530</v>
      </c>
      <c r="N13" s="48">
        <f>+I13-M13</f>
        <v>10623420</v>
      </c>
      <c r="O13" s="36" t="str">
        <f t="shared" si="2"/>
        <v>61%</v>
      </c>
      <c r="P13" s="50" t="s">
        <v>244</v>
      </c>
      <c r="Q13" s="51"/>
      <c r="R13" s="51"/>
      <c r="S13" s="51"/>
    </row>
    <row r="14" spans="1:19" ht="120" hidden="1" x14ac:dyDescent="0.2">
      <c r="A14" s="26" t="s">
        <v>246</v>
      </c>
      <c r="B14" s="6" t="s">
        <v>262</v>
      </c>
      <c r="C14" s="8" t="s">
        <v>247</v>
      </c>
      <c r="D14" s="4" t="s">
        <v>248</v>
      </c>
      <c r="E14" s="47" t="s">
        <v>218</v>
      </c>
      <c r="F14" s="47">
        <v>45435</v>
      </c>
      <c r="G14" s="53">
        <v>65450000</v>
      </c>
      <c r="H14" s="35"/>
      <c r="I14" s="46">
        <f t="shared" si="0"/>
        <v>65450000</v>
      </c>
      <c r="J14" s="28">
        <v>45444</v>
      </c>
      <c r="K14" s="28"/>
      <c r="L14" s="5">
        <v>45565</v>
      </c>
      <c r="M14" s="48">
        <v>0</v>
      </c>
      <c r="N14" s="48">
        <f t="shared" si="1"/>
        <v>65450000</v>
      </c>
      <c r="O14" s="36" t="str">
        <f>IF((ROUND((($I$5-$J14)/(EDATE($L14,0)-$J14)*100),2))&gt;100,"100%",CONCATENATE((ROUND((($I$5-$J14)/(EDATE($L14,0)-$J14)*100),0)),"%"))</f>
        <v>100%</v>
      </c>
      <c r="P14" s="50" t="s">
        <v>249</v>
      </c>
      <c r="Q14" s="51"/>
      <c r="R14" s="51"/>
      <c r="S14" s="51"/>
    </row>
    <row r="15" spans="1:19" ht="60" hidden="1" x14ac:dyDescent="0.2">
      <c r="A15" s="26" t="s">
        <v>260</v>
      </c>
      <c r="B15" s="6" t="s">
        <v>263</v>
      </c>
      <c r="C15" s="8" t="s">
        <v>264</v>
      </c>
      <c r="D15" s="4" t="s">
        <v>265</v>
      </c>
      <c r="E15" s="7" t="s">
        <v>287</v>
      </c>
      <c r="F15" s="47">
        <v>45450</v>
      </c>
      <c r="G15" s="53">
        <v>15684200</v>
      </c>
      <c r="H15" s="35"/>
      <c r="I15" s="46">
        <f t="shared" si="0"/>
        <v>15684200</v>
      </c>
      <c r="J15" s="28">
        <v>45474</v>
      </c>
      <c r="K15" s="28"/>
      <c r="L15" s="5">
        <v>46022</v>
      </c>
      <c r="M15" s="48">
        <f>961076+146508</f>
        <v>1107584</v>
      </c>
      <c r="N15" s="48">
        <f t="shared" si="1"/>
        <v>14576616</v>
      </c>
      <c r="O15" s="36" t="str">
        <f t="shared" si="2"/>
        <v>17%</v>
      </c>
      <c r="P15" s="49" t="s">
        <v>261</v>
      </c>
      <c r="Q15" s="51"/>
      <c r="R15" s="51"/>
      <c r="S15" s="51"/>
    </row>
    <row r="16" spans="1:19" ht="48" hidden="1" x14ac:dyDescent="0.2">
      <c r="A16" s="27" t="s">
        <v>270</v>
      </c>
      <c r="B16" s="6" t="s">
        <v>271</v>
      </c>
      <c r="C16" s="54">
        <v>901394448</v>
      </c>
      <c r="D16" s="4" t="s">
        <v>272</v>
      </c>
      <c r="E16" s="47" t="s">
        <v>274</v>
      </c>
      <c r="F16" s="47">
        <v>45462</v>
      </c>
      <c r="G16" s="53">
        <v>14799852</v>
      </c>
      <c r="H16" s="35"/>
      <c r="I16" s="46">
        <f t="shared" si="0"/>
        <v>14799852</v>
      </c>
      <c r="J16" s="5">
        <v>45467</v>
      </c>
      <c r="K16" s="5"/>
      <c r="L16" s="5">
        <v>45649</v>
      </c>
      <c r="M16" s="48">
        <f>3224963+3224963</f>
        <v>6449926</v>
      </c>
      <c r="N16" s="48">
        <f t="shared" si="1"/>
        <v>8349926</v>
      </c>
      <c r="O16" s="36" t="str">
        <f t="shared" si="2"/>
        <v>54%</v>
      </c>
      <c r="P16" s="80" t="s">
        <v>273</v>
      </c>
      <c r="Q16" s="51"/>
      <c r="R16" s="51"/>
      <c r="S16" s="51"/>
    </row>
    <row r="17" spans="1:19" ht="108" hidden="1" x14ac:dyDescent="0.2">
      <c r="A17" s="27" t="s">
        <v>275</v>
      </c>
      <c r="B17" s="6" t="s">
        <v>276</v>
      </c>
      <c r="C17" s="8" t="s">
        <v>277</v>
      </c>
      <c r="D17" s="4" t="s">
        <v>278</v>
      </c>
      <c r="E17" s="47" t="s">
        <v>279</v>
      </c>
      <c r="F17" s="47">
        <v>45467</v>
      </c>
      <c r="G17" s="53">
        <v>173530560</v>
      </c>
      <c r="H17" s="35"/>
      <c r="I17" s="46">
        <f t="shared" si="0"/>
        <v>173530560</v>
      </c>
      <c r="J17" s="28">
        <v>45467</v>
      </c>
      <c r="K17" s="28"/>
      <c r="L17" s="5">
        <v>45649</v>
      </c>
      <c r="M17" s="48">
        <f>58751490+13273260</f>
        <v>72024750</v>
      </c>
      <c r="N17" s="48">
        <f t="shared" si="1"/>
        <v>101505810</v>
      </c>
      <c r="O17" s="36" t="str">
        <f t="shared" si="2"/>
        <v>54%</v>
      </c>
      <c r="P17" s="80" t="s">
        <v>280</v>
      </c>
      <c r="Q17" s="51"/>
      <c r="R17" s="51"/>
      <c r="S17" s="51"/>
    </row>
    <row r="18" spans="1:19" ht="60" hidden="1" x14ac:dyDescent="0.2">
      <c r="A18" s="26" t="s">
        <v>301</v>
      </c>
      <c r="B18" s="6" t="s">
        <v>300</v>
      </c>
      <c r="C18" s="8" t="s">
        <v>303</v>
      </c>
      <c r="D18" s="4" t="s">
        <v>302</v>
      </c>
      <c r="E18" s="47" t="s">
        <v>200</v>
      </c>
      <c r="F18" s="47">
        <v>45490</v>
      </c>
      <c r="G18" s="53">
        <v>36384964</v>
      </c>
      <c r="H18" s="35"/>
      <c r="I18" s="46">
        <f t="shared" si="0"/>
        <v>36384964</v>
      </c>
      <c r="J18" s="28">
        <v>45490</v>
      </c>
      <c r="K18" s="28"/>
      <c r="L18" s="5">
        <v>45657</v>
      </c>
      <c r="M18" s="55">
        <f>6615448+6615448</f>
        <v>13230896</v>
      </c>
      <c r="N18" s="48">
        <f t="shared" si="1"/>
        <v>23154068</v>
      </c>
      <c r="O18" s="36" t="str">
        <f t="shared" si="2"/>
        <v>45%</v>
      </c>
      <c r="P18" s="81" t="s">
        <v>304</v>
      </c>
      <c r="Q18" s="51"/>
      <c r="R18" s="51"/>
      <c r="S18" s="51"/>
    </row>
    <row r="19" spans="1:19" ht="84" hidden="1" x14ac:dyDescent="0.2">
      <c r="A19" s="26" t="s">
        <v>321</v>
      </c>
      <c r="B19" s="56" t="s">
        <v>328</v>
      </c>
      <c r="C19" s="8" t="s">
        <v>330</v>
      </c>
      <c r="D19" s="57" t="s">
        <v>329</v>
      </c>
      <c r="E19" s="47" t="s">
        <v>218</v>
      </c>
      <c r="F19" s="47">
        <v>45530</v>
      </c>
      <c r="G19" s="53" t="s">
        <v>331</v>
      </c>
      <c r="H19" s="35"/>
      <c r="I19" s="53" t="s">
        <v>331</v>
      </c>
      <c r="J19" s="28">
        <v>45530</v>
      </c>
      <c r="K19" s="28"/>
      <c r="L19" s="5">
        <v>46752</v>
      </c>
      <c r="M19" s="55">
        <v>0</v>
      </c>
      <c r="N19" s="53" t="s">
        <v>331</v>
      </c>
      <c r="O19" s="36" t="str">
        <f t="shared" si="2"/>
        <v>3%</v>
      </c>
      <c r="P19" s="50" t="s">
        <v>334</v>
      </c>
      <c r="Q19" s="58"/>
      <c r="R19" s="51"/>
      <c r="S19" s="51"/>
    </row>
    <row r="20" spans="1:19" ht="60" hidden="1" x14ac:dyDescent="0.2">
      <c r="A20" s="26" t="s">
        <v>323</v>
      </c>
      <c r="B20" s="59" t="s">
        <v>324</v>
      </c>
      <c r="C20" s="8">
        <v>1037576596</v>
      </c>
      <c r="D20" s="4" t="s">
        <v>325</v>
      </c>
      <c r="E20" s="47" t="s">
        <v>326</v>
      </c>
      <c r="F20" s="47">
        <v>45540</v>
      </c>
      <c r="G20" s="53">
        <v>16500000</v>
      </c>
      <c r="H20" s="33"/>
      <c r="I20" s="46">
        <f t="shared" si="0"/>
        <v>16500000</v>
      </c>
      <c r="J20" s="60">
        <v>45544</v>
      </c>
      <c r="K20" s="60"/>
      <c r="L20" s="5">
        <v>45643</v>
      </c>
      <c r="M20" s="55">
        <v>0</v>
      </c>
      <c r="N20" s="48">
        <f t="shared" si="1"/>
        <v>16500000</v>
      </c>
      <c r="O20" s="36" t="str">
        <f t="shared" si="2"/>
        <v>21%</v>
      </c>
      <c r="P20" s="50" t="s">
        <v>335</v>
      </c>
      <c r="Q20" s="3"/>
      <c r="R20" s="51"/>
      <c r="S20" s="51"/>
    </row>
  </sheetData>
  <customSheetViews>
    <customSheetView guid="{1C1D314D-664F-4634-BB2F-B454595CC56A}" scale="90">
      <pane ySplit="1" topLeftCell="A34" activePane="bottomLeft" state="frozen"/>
      <selection pane="bottomLeft" activeCell="B37" sqref="B37"/>
      <pageMargins left="0.7" right="0.7" top="0.75" bottom="0.75" header="0.3" footer="0.3"/>
      <pageSetup orientation="portrait" r:id="rId1"/>
    </customSheetView>
  </customSheetViews>
  <mergeCells count="5">
    <mergeCell ref="I5:J5"/>
    <mergeCell ref="A1:R1"/>
    <mergeCell ref="A2:R2"/>
    <mergeCell ref="A3:R3"/>
    <mergeCell ref="A4:R4"/>
  </mergeCells>
  <phoneticPr fontId="4" type="noConversion"/>
  <hyperlinks>
    <hyperlink ref="P11" r:id="rId2" xr:uid="{EB97E494-25BA-4762-B4E4-6FF51B29967B}"/>
    <hyperlink ref="P10" r:id="rId3" xr:uid="{AC18F46C-5203-4286-BD8D-051292B44BBA}"/>
    <hyperlink ref="P9" r:id="rId4" xr:uid="{BF07A5F3-7F9D-4562-80E2-97686E922BDA}"/>
    <hyperlink ref="P12" r:id="rId5" xr:uid="{D56E0B0B-E8FF-4D9A-B012-1CAF4D038EB6}"/>
    <hyperlink ref="P13" r:id="rId6" xr:uid="{53E3BBD9-6AC0-43EA-AE3F-493AC5631210}"/>
    <hyperlink ref="P14" r:id="rId7" xr:uid="{93886739-3E8F-434B-AD69-D03AD12D9286}"/>
    <hyperlink ref="P8" r:id="rId8" xr:uid="{77330614-CB80-4163-A407-C179570FA5FE}"/>
    <hyperlink ref="P15" r:id="rId9" xr:uid="{1350DE1A-9420-49C0-B24B-405F52F9586B}"/>
    <hyperlink ref="P16" r:id="rId10" xr:uid="{3C4FCE98-DCE5-4158-AED6-733ABBDDF4CF}"/>
    <hyperlink ref="P17" r:id="rId11" xr:uid="{130CFE6C-C1FE-472A-9B80-2F8F65635F4D}"/>
    <hyperlink ref="P18" r:id="rId12" xr:uid="{CE879FC9-CF4F-4E75-857A-84B8A5FCC532}"/>
    <hyperlink ref="P19" r:id="rId13" xr:uid="{E40E9DE6-D75B-47E5-95A9-53AFB9C1478F}"/>
    <hyperlink ref="P20" r:id="rId14" xr:uid="{27CC8229-7392-491A-ABE1-2DBE03A8A85D}"/>
  </hyperlinks>
  <pageMargins left="0.7" right="0.7" top="0.75" bottom="0.75" header="0.3" footer="0.3"/>
  <pageSetup orientation="portrait" r:id="rId15"/>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Obra e Interv</vt:lpstr>
      <vt:lpstr>Contratación Directa 2024</vt:lpstr>
      <vt:lpstr>'Contratos Obra e Interv'!Área_de_impresión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María Villada Uribe</dc:creator>
  <cp:lastModifiedBy>María Camila Guisao Zea</cp:lastModifiedBy>
  <cp:lastPrinted>2024-04-30T13:17:59Z</cp:lastPrinted>
  <dcterms:created xsi:type="dcterms:W3CDTF">2016-01-15T14:09:27Z</dcterms:created>
  <dcterms:modified xsi:type="dcterms:W3CDTF">2024-11-06T14:58:06Z</dcterms:modified>
</cp:coreProperties>
</file>