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30.1\Publica\Oficina Juridica\Contratos\2024\"/>
    </mc:Choice>
  </mc:AlternateContent>
  <xr:revisionPtr revIDLastSave="0" documentId="13_ncr:1_{0F20AD15-783C-477E-9917-3184177CF152}" xr6:coauthVersionLast="47" xr6:coauthVersionMax="47" xr10:uidLastSave="{00000000-0000-0000-0000-000000000000}"/>
  <bookViews>
    <workbookView xWindow="-120" yWindow="-120" windowWidth="24240" windowHeight="13140" tabRatio="875" activeTab="1" xr2:uid="{00000000-000D-0000-FFFF-FFFF00000000}"/>
  </bookViews>
  <sheets>
    <sheet name="Gráfico1" sheetId="8" r:id="rId1"/>
    <sheet name="Contratos Obra e Interv" sheetId="6" r:id="rId2"/>
    <sheet name="Contratación Directa 2024" sheetId="7" r:id="rId3"/>
    <sheet name="Seguimiento Rendiciones" sheetId="10" r:id="rId4"/>
  </sheets>
  <definedNames>
    <definedName name="_xlnm._FilterDatabase" localSheetId="1" hidden="1">'Contratos Obra e Interv'!$G$1:$G$45</definedName>
    <definedName name="_xlnm.Print_Area" localSheetId="1">'Contratos Obra e Interv'!$A$1:$O$21</definedName>
    <definedName name="Z_1C1D314D_664F_4634_BB2F_B454595CC56A_.wvu.PrintArea" localSheetId="1" hidden="1">'Contratos Obra e Interv'!$A$1:$O$21</definedName>
  </definedNames>
  <calcPr calcId="191029"/>
  <customWorkbookViews>
    <customWorkbookView name="A-P" guid="{1C1D314D-664F-4634-BB2F-B454595CC56A}" maximized="1" xWindow="-8" yWindow="-8" windowWidth="1616" windowHeight="87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6" l="1"/>
  <c r="I6" i="6"/>
  <c r="I32" i="6"/>
  <c r="I29" i="6"/>
  <c r="J53" i="6"/>
  <c r="J5" i="6"/>
  <c r="I76" i="6"/>
  <c r="I75" i="6"/>
  <c r="I74" i="6"/>
  <c r="I73" i="6"/>
  <c r="I69" i="6"/>
  <c r="I45" i="6"/>
  <c r="I43" i="6"/>
  <c r="I24" i="6"/>
  <c r="I22" i="6"/>
  <c r="L8" i="6"/>
  <c r="M8" i="6" s="1"/>
  <c r="K8" i="6"/>
  <c r="L7" i="6"/>
  <c r="M7" i="6" s="1"/>
  <c r="K7" i="6"/>
  <c r="L6" i="6" l="1"/>
  <c r="M6" i="6" s="1"/>
  <c r="I5" i="6"/>
  <c r="J21" i="6" l="1"/>
  <c r="L59" i="6"/>
  <c r="M59" i="6" s="1"/>
  <c r="K59" i="6"/>
  <c r="J79" i="6"/>
  <c r="J78" i="6"/>
  <c r="J77" i="6"/>
  <c r="J72" i="6"/>
  <c r="K72" i="6" s="1"/>
  <c r="J76" i="6"/>
  <c r="J75" i="6"/>
  <c r="J74" i="6"/>
  <c r="L74" i="6" s="1"/>
  <c r="J73" i="6"/>
  <c r="K73" i="6" s="1"/>
  <c r="J71" i="6"/>
  <c r="J68" i="6"/>
  <c r="L68" i="6" s="1"/>
  <c r="J67" i="6"/>
  <c r="J66" i="6"/>
  <c r="J65" i="6"/>
  <c r="J64" i="6"/>
  <c r="J61" i="6"/>
  <c r="K61" i="6" s="1"/>
  <c r="J56" i="6"/>
  <c r="L56" i="6" s="1"/>
  <c r="M56" i="6" s="1"/>
  <c r="J50" i="6"/>
  <c r="I50" i="6"/>
  <c r="J49" i="6"/>
  <c r="I49" i="6"/>
  <c r="J48" i="6"/>
  <c r="I48" i="6"/>
  <c r="J47" i="6"/>
  <c r="I47" i="6"/>
  <c r="I46" i="6"/>
  <c r="J46" i="6"/>
  <c r="J45" i="6"/>
  <c r="J44" i="6"/>
  <c r="I44" i="6"/>
  <c r="J42" i="6"/>
  <c r="K42" i="6" s="1"/>
  <c r="J40" i="6"/>
  <c r="L40" i="6" s="1"/>
  <c r="M40" i="6" s="1"/>
  <c r="J39" i="6"/>
  <c r="L39" i="6" s="1"/>
  <c r="M39" i="6" s="1"/>
  <c r="J38" i="6"/>
  <c r="I37" i="6"/>
  <c r="I36" i="6"/>
  <c r="J37" i="6"/>
  <c r="J35" i="6"/>
  <c r="J33" i="6"/>
  <c r="J23" i="6"/>
  <c r="J24" i="6"/>
  <c r="I21" i="6"/>
  <c r="J18" i="6"/>
  <c r="I18" i="6"/>
  <c r="J17" i="6"/>
  <c r="I17" i="6"/>
  <c r="J16" i="6"/>
  <c r="I15" i="6"/>
  <c r="J58" i="6"/>
  <c r="K58" i="6" s="1"/>
  <c r="I35" i="6"/>
  <c r="K39" i="6" l="1"/>
  <c r="L21" i="6"/>
  <c r="M21" i="6" s="1"/>
  <c r="L61" i="6"/>
  <c r="M61" i="6" s="1"/>
  <c r="K48" i="6"/>
  <c r="L72" i="6"/>
  <c r="M72" i="6" s="1"/>
  <c r="L46" i="6"/>
  <c r="M46" i="6" s="1"/>
  <c r="K46" i="6"/>
  <c r="K50" i="6"/>
  <c r="K18" i="6"/>
  <c r="L48" i="6"/>
  <c r="M48" i="6" s="1"/>
  <c r="K21" i="6"/>
  <c r="K44" i="6"/>
  <c r="K47" i="6"/>
  <c r="L50" i="6"/>
  <c r="M50" i="6" s="1"/>
  <c r="M68" i="6"/>
  <c r="K68" i="6"/>
  <c r="K38" i="6"/>
  <c r="L47" i="6"/>
  <c r="M47" i="6" s="1"/>
  <c r="K40" i="6"/>
  <c r="L38" i="6"/>
  <c r="M38" i="6" s="1"/>
  <c r="L73" i="6"/>
  <c r="M73" i="6" s="1"/>
  <c r="K79" i="6"/>
  <c r="L79" i="6"/>
  <c r="M79" i="6" s="1"/>
  <c r="K75" i="6"/>
  <c r="L75" i="6"/>
  <c r="M75" i="6" s="1"/>
  <c r="M74" i="6"/>
  <c r="K74" i="6"/>
  <c r="L67" i="6"/>
  <c r="M67" i="6" s="1"/>
  <c r="K67" i="6"/>
  <c r="K56" i="6"/>
  <c r="L45" i="6"/>
  <c r="M45" i="6" s="1"/>
  <c r="K45" i="6"/>
  <c r="L42" i="6"/>
  <c r="M42" i="6" s="1"/>
  <c r="L58" i="6"/>
  <c r="M58" i="6" s="1"/>
  <c r="J20" i="6"/>
  <c r="J19" i="6"/>
  <c r="J70" i="6" l="1"/>
  <c r="J69" i="6"/>
  <c r="K69" i="6" l="1"/>
  <c r="L69" i="6"/>
  <c r="M69" i="6" s="1"/>
  <c r="L70" i="6"/>
  <c r="M70" i="6" s="1"/>
  <c r="K70" i="6"/>
  <c r="J60" i="6"/>
  <c r="J57" i="6"/>
  <c r="J55" i="6"/>
  <c r="L55" i="6" s="1"/>
  <c r="J54" i="6"/>
  <c r="K54" i="6" s="1"/>
  <c r="J52" i="6"/>
  <c r="J51" i="6"/>
  <c r="K57" i="6" l="1"/>
  <c r="L57" i="6"/>
  <c r="M57" i="6" s="1"/>
  <c r="L54" i="6"/>
  <c r="M54" i="6" s="1"/>
  <c r="K55" i="6"/>
  <c r="M55" i="6"/>
  <c r="K52" i="6"/>
  <c r="L52" i="6"/>
  <c r="M52" i="6" s="1"/>
  <c r="J43" i="6" l="1"/>
  <c r="J41" i="6"/>
  <c r="I19" i="6"/>
  <c r="L44" i="6" l="1"/>
  <c r="M44" i="6" s="1"/>
  <c r="L43" i="6"/>
  <c r="M43" i="6" s="1"/>
  <c r="K43" i="6"/>
  <c r="J36" i="6"/>
  <c r="J34" i="6"/>
  <c r="J31" i="6"/>
  <c r="J25" i="6"/>
  <c r="J22" i="6" l="1"/>
  <c r="J15" i="6" l="1"/>
  <c r="K78" i="6" l="1"/>
  <c r="L78" i="6"/>
  <c r="M78" i="6" s="1"/>
  <c r="K77" i="6"/>
  <c r="L77" i="6"/>
  <c r="M77" i="6" s="1"/>
  <c r="L76" i="6"/>
  <c r="M76" i="6" s="1"/>
  <c r="K76" i="6"/>
  <c r="K71" i="6"/>
  <c r="L71" i="6"/>
  <c r="M71" i="6" s="1"/>
  <c r="J30" i="6"/>
  <c r="L35" i="6"/>
  <c r="M35" i="6" s="1"/>
  <c r="K35" i="6"/>
  <c r="I34" i="6" l="1"/>
  <c r="J29" i="6"/>
  <c r="L29" i="6" l="1"/>
  <c r="M29" i="6" s="1"/>
  <c r="K29" i="6"/>
  <c r="K66" i="6"/>
  <c r="L66" i="6"/>
  <c r="M66" i="6" s="1"/>
  <c r="K65" i="6"/>
  <c r="L65" i="6"/>
  <c r="M65" i="6" s="1"/>
  <c r="K64" i="6"/>
  <c r="L64" i="6"/>
  <c r="M64" i="6" s="1"/>
  <c r="K49" i="6"/>
  <c r="K53" i="6"/>
  <c r="L53" i="6"/>
  <c r="M53" i="6" s="1"/>
  <c r="J28" i="6"/>
  <c r="J27" i="6"/>
  <c r="I33" i="6"/>
  <c r="K63" i="6"/>
  <c r="L63" i="6"/>
  <c r="M63" i="6" s="1"/>
  <c r="L49" i="6" l="1"/>
  <c r="M49" i="6" s="1"/>
  <c r="K33" i="6" l="1"/>
  <c r="K51" i="6"/>
  <c r="K60" i="6"/>
  <c r="L60" i="6"/>
  <c r="M60" i="6" s="1"/>
  <c r="L51" i="6"/>
  <c r="M51" i="6" s="1"/>
  <c r="L20" i="6"/>
  <c r="M20" i="6" s="1"/>
  <c r="K20" i="6"/>
  <c r="L15" i="6" l="1"/>
  <c r="M15" i="6" s="1"/>
  <c r="K15" i="6"/>
  <c r="K41" i="6" l="1"/>
  <c r="L41" i="6"/>
  <c r="M41" i="6" s="1"/>
  <c r="L36" i="6"/>
  <c r="M36" i="6" s="1"/>
  <c r="K36" i="6"/>
  <c r="K19" i="6" l="1"/>
  <c r="L19" i="6"/>
  <c r="M19" i="6" s="1"/>
  <c r="L18" i="6"/>
  <c r="M18" i="6" s="1"/>
  <c r="L37" i="6" l="1"/>
  <c r="M37" i="6" s="1"/>
  <c r="K37" i="6"/>
  <c r="L17" i="6"/>
  <c r="K23" i="6"/>
  <c r="L23" i="6"/>
  <c r="M23" i="6" s="1"/>
  <c r="J32" i="6"/>
  <c r="K31" i="6" l="1"/>
  <c r="I16" i="6" l="1"/>
  <c r="I4" i="6" l="1"/>
  <c r="K4" i="6" s="1"/>
  <c r="L32" i="6" l="1"/>
  <c r="L28" i="6" l="1"/>
  <c r="K27" i="6"/>
  <c r="L30" i="6"/>
  <c r="L31" i="6"/>
  <c r="L22" i="6"/>
  <c r="M22" i="6" s="1"/>
  <c r="K28" i="6" l="1"/>
  <c r="L27" i="6"/>
  <c r="M27" i="6" s="1"/>
  <c r="L34" i="6"/>
  <c r="M34" i="6" s="1"/>
  <c r="L33" i="6"/>
  <c r="M33" i="6" s="1"/>
  <c r="M32" i="6"/>
  <c r="K22" i="6" l="1"/>
  <c r="K34" i="6" l="1"/>
  <c r="K32" i="6"/>
  <c r="I25" i="6"/>
  <c r="K5" i="6"/>
  <c r="K17" i="6"/>
  <c r="H10" i="6"/>
  <c r="K24" i="6" l="1"/>
  <c r="L24" i="6"/>
  <c r="M24" i="6" s="1"/>
  <c r="K25" i="6"/>
  <c r="L25" i="6"/>
  <c r="M25" i="6" s="1"/>
  <c r="L16" i="6"/>
  <c r="M16" i="6" s="1"/>
  <c r="M17" i="6" l="1"/>
  <c r="M31" i="6"/>
  <c r="M30" i="6"/>
  <c r="K30" i="6"/>
  <c r="M28" i="6"/>
  <c r="K16" i="6"/>
  <c r="I10" i="6"/>
  <c r="L4" i="6"/>
  <c r="M4" i="6" s="1"/>
  <c r="L10" i="6" l="1"/>
  <c r="M10" i="6" s="1"/>
  <c r="K10" i="6"/>
  <c r="L5" i="6"/>
  <c r="M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tc={2CF7D027-763F-497C-9FE4-B3D02A6DB7F3}</author>
    <author>Estefanía Sánchez Zapata</author>
    <author>tc={E86193C2-F99E-4373-92EB-464E0E410971}</author>
    <author>tc={9CFC7F81-78A3-4C98-B4E8-2E3761821FB8}</author>
    <author>tc={96CC3AD7-D1AD-45C9-AE34-FAF3A28609F8}</author>
    <author>tc={DE13EFDB-D967-4DB4-B256-E82C461D9D1B}</author>
    <author>tc={CB1D4EAA-C744-4009-84E3-225B5A3858B9}</author>
    <author>tc={68543CA3-353A-455D-B207-E51CF2C9A94A}</author>
    <author>tc={2D6A0B15-45EF-4C98-BBC5-661F6CA68840}</author>
    <author>tc={FAFB6755-2ED4-4042-B55E-685B2FBB201E}</author>
    <author>tc={7812FA22-B4D8-4DC2-ADC0-1A4AD6FC697B}</author>
    <author>tc={FC0D9537-847E-46FA-9617-D26EB2A0023C}</author>
    <author>tc={87E8CAE9-AE2A-4913-936B-5E87533E6E5A}</author>
    <author>tc={48A66642-6B52-4778-9469-A5B5FDF0FBAB}</author>
    <author>tc={F4AB94E2-2951-479F-8AA5-276C916EBEF1}</author>
    <author>tc={1FA2104F-545C-4BFD-88DC-8500544FA1A8}</author>
    <author>tc={7787760F-039E-45B8-AEEA-605FF2D49E0F}</author>
    <author>tc={1070A8AF-229A-4209-A442-9DC8BB12194E}</author>
    <author>tc={6DD0B366-C6EA-40EA-A1D6-0812D849CB4B}</author>
    <author>tc={61EBFCF7-6F4F-4E4B-95E5-BD5BB1A8B27C}</author>
    <author>tc={598E7A86-A647-4ED8-91E2-60EDE9B62370}</author>
    <author>tc={28298E8D-0D8B-40B2-B361-7BD93FD28FF0}</author>
  </authors>
  <commentList>
    <comment ref="I4" authorId="0" shapeId="0" xr:uid="{2CF7D027-763F-497C-9FE4-B3D02A6DB7F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N°1: $800.000.000, 
Adición N°2: $810.000.000, 
Adición N°3: $598.181.600, 
Adición N°4: $211.000.000, 
Adición N° 5: $229.000.000, 
Adición N° 6: $264.712.832, 
Adición N°7: +$426.285.895, 
Adición Nº8: +$81.974.821</t>
        </r>
      </text>
    </comment>
    <comment ref="J4" authorId="1" shapeId="0" xr:uid="{5695A578-14E4-420E-869D-A65E82F0A6E4}">
      <text>
        <r>
          <rPr>
            <b/>
            <sz val="9"/>
            <color indexed="81"/>
            <rFont val="Tahoma"/>
            <family val="2"/>
          </rPr>
          <t>Estefanía Sánchez Zapata:</t>
        </r>
        <r>
          <rPr>
            <sz val="9"/>
            <color indexed="81"/>
            <rFont val="Tahoma"/>
            <family val="2"/>
          </rPr>
          <t xml:space="preserve">
Valor ejecutado incluida el acta de supervisión 22.</t>
        </r>
      </text>
    </comment>
    <comment ref="I6" authorId="1" shapeId="0" xr:uid="{41E277F8-BF67-43E3-A6A1-3E17DC9A96BE}">
      <text>
        <r>
          <rPr>
            <b/>
            <sz val="9"/>
            <color indexed="81"/>
            <rFont val="Tahoma"/>
            <family val="2"/>
          </rPr>
          <t>Estefanía Sánchez Zapata:</t>
        </r>
        <r>
          <rPr>
            <sz val="9"/>
            <color indexed="81"/>
            <rFont val="Tahoma"/>
            <family val="2"/>
          </rPr>
          <t xml:space="preserve">
Adición N°1 en valor: $38.863.067.
Adición N°2 en valor: $40.481.080.
Adición N°3 en valor: $38.863.067.
Adición N°4 en valor: $122.971.929.
Adición N°5 en valor: $149.034.815.
Adición N° 6 en valor: $227.926.534
Adición N° 7 en valor $371.822.680
</t>
        </r>
      </text>
    </comment>
    <comment ref="I9" authorId="1" shapeId="0" xr:uid="{00000000-0006-0000-0000-000004000000}">
      <text>
        <r>
          <rPr>
            <b/>
            <sz val="9"/>
            <color indexed="81"/>
            <rFont val="Tahoma"/>
            <family val="2"/>
          </rPr>
          <t>Estefanía Sánchez Zapata:</t>
        </r>
        <r>
          <rPr>
            <sz val="9"/>
            <color indexed="81"/>
            <rFont val="Tahoma"/>
            <family val="2"/>
          </rPr>
          <t xml:space="preserve">
Adición N°1 en valor: $38.863.067.
Adición N°2 en valor: $40.481.080.
Adición N°3 en valor: $38.863.067.
Adición N°4 en valor: $122.971.929.
Adición N°5 en valor: $149.034.815.
Adición N° 6 en valor: $227.926.534
Adición N° 7 en valor $371.822.680
</t>
        </r>
      </text>
    </comment>
    <comment ref="F10" authorId="1" shapeId="0" xr:uid="{00000000-0006-0000-0000-000005000000}">
      <text>
        <r>
          <rPr>
            <b/>
            <sz val="9"/>
            <color indexed="81"/>
            <rFont val="Tahoma"/>
            <family val="2"/>
          </rPr>
          <t>Estefanía Sánchez Zapata:</t>
        </r>
        <r>
          <rPr>
            <sz val="9"/>
            <color indexed="81"/>
            <rFont val="Tahoma"/>
            <family val="2"/>
          </rPr>
          <t xml:space="preserve">
Mediante Acta Modificatoria N° 12 se adiciona en plazo 2 meses contados desde el 01 de octubre de 2021 hasta el 30 de noviembre de 2021; y en valor por $165.404.690
 </t>
        </r>
      </text>
    </comment>
    <comment ref="I16" authorId="2" shapeId="0" xr:uid="{E86193C2-F99E-4373-92EB-464E0E41097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Se diciona la suma de $1.172.391.995
Respuesta:
    Adición N° 2 en valor: Se adiciona la suma de $1.931.807.700
Respuesta:
    Adición N° 3 en valor: Se adiciona la suma de $1.200.000.000
Respuesta:
    Adición N° 4 en tiempo: 2 meses (del 02/03/2023 a 01/07/2023)</t>
        </r>
      </text>
    </comment>
    <comment ref="J16" authorId="3" shapeId="0" xr:uid="{9CFC7F81-78A3-4C98-B4E8-2E3761821FB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$3.957.061.887 por concepto de ANTICIPO</t>
        </r>
      </text>
    </comment>
    <comment ref="I17" authorId="4" shapeId="0" xr:uid="{96CC3AD7-D1AD-45C9-AE34-FAF3A28609F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Se adiciona la suma de $3.922.155.028
Respuesta:
    Adición N° 2 en valor: $800.000.000
Respuesta:
    Adición N° 3 en tiempo: 43 días calendario (del 03/04/2023 al 15/05/2023)</t>
        </r>
      </text>
    </comment>
    <comment ref="J17" authorId="5" shapeId="0" xr:uid="{DE13EFDB-D967-4DB4-B256-E82C461D9D1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$3.957.061.887 por concepto de ANTICIPO</t>
        </r>
      </text>
    </comment>
    <comment ref="F20" authorId="6" shapeId="0" xr:uid="{CB1D4EAA-C744-4009-84E3-225B5A3858B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2 meses y 24 días (del 23/04/2023 al 16/07/2023)</t>
        </r>
      </text>
    </comment>
    <comment ref="J23" authorId="7" shapeId="0" xr:uid="{68543CA3-353A-455D-B207-E51CF2C9A94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$3.397.529.419 por concepto de ANTICIPO</t>
        </r>
      </text>
    </comment>
    <comment ref="I24" authorId="8" shapeId="0" xr:uid="{2D6A0B15-45EF-4C98-BBC5-661F6CA6884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$88.466.828
Respuesta:
    Adición N° 2 en tiempo y valor: 2 meses (del 21/10/2022 al 20/12/2022) - $211.189.300
Respuesta:
    Adición N° 3 en tiempo y valor: 11 días calendario (del 21/12/2022 al 31/12/2022) - $44.458.638
Respuesta:
    Adición N° 4 en tiempo: 5 meses (del 01/01/2023 al 31/05/2023)
Respuesta:
    Adición N° 5 en valor: $628.617.500</t>
        </r>
      </text>
    </comment>
    <comment ref="J24" authorId="9" shapeId="0" xr:uid="{FAFB6755-2ED4-4042-B55E-685B2FBB201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$183.157.775 por concepto de ANTICIPO</t>
        </r>
      </text>
    </comment>
    <comment ref="F27" authorId="10" shapeId="0" xr:uid="{7812FA22-B4D8-4DC2-ADC0-1A4AD6FC697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1 mes; desde el 30-05-22 hasta 29-06-22
Respuesta:
    Suspensión N° 1: A partir del 29/06/2022
Respuesta:
    Reanudación N° 1: A partir del 08/07/2022
Respuesta:
    Adición N° 2 en tiempo y valor: 4 meses (del 09/07/2022 hasta 08/11/2022) - $112.356.420
Respuesta:
    Suspensión N° 2: A partir del 23/09/2022</t>
        </r>
      </text>
    </comment>
    <comment ref="J27" authorId="11" shapeId="0" xr:uid="{FC0D9537-847E-46FA-9617-D26EB2A0023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$248.064.782 por concepto de ANTICIPO</t>
        </r>
      </text>
    </comment>
    <comment ref="F28" authorId="12" shapeId="0" xr:uid="{87E8CAE9-AE2A-4913-936B-5E87533E6E5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N° 1: A partir del 29/06/2022
Respuesta:
    Reanudación N° 1: A partir del 10/07/2022
Respuesta:
    Adición N° 1 en tiempo y valor: 4 meses (del 11/07/2022 hasta el 10/11/2022) - $52.130.550
Respuesta:
    Suspensión N° 2: A partir del 23/09/2022</t>
        </r>
      </text>
    </comment>
    <comment ref="J30" authorId="13" shapeId="0" xr:uid="{48A66642-6B52-4778-9469-A5B5FDF0FBA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$10.400.117.262 por concepto de ANTICIPO</t>
        </r>
      </text>
    </comment>
    <comment ref="J31" authorId="14" shapeId="0" xr:uid="{F4AB94E2-2951-479F-8AA5-276C916EBEF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$298.994.083 por concepto de ANTICIPO</t>
        </r>
      </text>
    </comment>
    <comment ref="F33" authorId="15" shapeId="0" xr:uid="{1FA2104F-545C-4BFD-88DC-8500544FA1A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20 días (del 11/06/2022 hasta el 30/06/2022)
Respuesta:
    Adición N° 2 en tiempo y valor: 5 meses (del 01/07/2022 hasta el 10/12/2022) - $359.618.000
Respuesta:
    Adición N° 3 en tiempo: 4 meses (del 11/12/2022 hasta el 10/04/2023)
Respuesta:
    Adición N° 4 en valor: $334.330.500</t>
        </r>
      </text>
    </comment>
    <comment ref="J33" authorId="16" shapeId="0" xr:uid="{7787760F-039E-45B8-AEEA-605FF2D49E0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$416.411.427 por concepto de ANTICIPO</t>
        </r>
      </text>
    </comment>
    <comment ref="F34" authorId="17" shapeId="0" xr:uid="{1070A8AF-229A-4209-A442-9DC8BB12194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tiempo y valor: 1 mes (del 24/07/2022 hasta el 23/08/2022) - $121.159.731
Respuesta:
    Adición N° 2 en tiempo: 1 mes y 15 días (del 24/08/2022 hasta el 08/10/2022) -
Respuesta:
    Suspensión N° 1: a partir del 07/10/2022
Respuesta:
    Reanudación N° 1: a partir del 10/11/2022
Respuesta:
    Adición N° 3 en tiempo y valor: 1 mes (del 12/11/2022 hasta el 11/12/2022) - $30.442.580</t>
        </r>
      </text>
    </comment>
    <comment ref="J34" authorId="18" shapeId="0" xr:uid="{6DD0B366-C6EA-40EA-A1D6-0812D849CB4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el valor de $122.520.365 por concepto de ANTICIPO</t>
        </r>
      </text>
    </comment>
    <comment ref="I37" authorId="19" shapeId="0" xr:uid="{61EBFCF7-6F4F-4E4B-95E5-BD5BB1A8B27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Adición N° 1 en valor: $130.142.857</t>
        </r>
      </text>
    </comment>
    <comment ref="J44" authorId="20" shapeId="0" xr:uid="{598E7A86-A647-4ED8-91E2-60EDE9B6237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$5.000.000.000 por concepto de anticipo</t>
        </r>
      </text>
    </comment>
    <comment ref="J47" authorId="21" shapeId="0" xr:uid="{28298E8D-0D8B-40B2-B361-7BD93FD28F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desembolsa la suma de $2.721.002.784  por concepto de ANTICIPO</t>
        </r>
      </text>
    </comment>
  </commentList>
</comments>
</file>

<file path=xl/sharedStrings.xml><?xml version="1.0" encoding="utf-8"?>
<sst xmlns="http://schemas.openxmlformats.org/spreadsheetml/2006/main" count="691" uniqueCount="477">
  <si>
    <t>Objeto</t>
  </si>
  <si>
    <t>NIT</t>
  </si>
  <si>
    <t>Contratista</t>
  </si>
  <si>
    <t>Adición</t>
  </si>
  <si>
    <t>Supervisor</t>
  </si>
  <si>
    <t>Fecha 
Inicio</t>
  </si>
  <si>
    <t xml:space="preserve">Fecha
 Term </t>
  </si>
  <si>
    <t>Valor
Inicial</t>
  </si>
  <si>
    <t xml:space="preserve"> Contrato </t>
  </si>
  <si>
    <t>% Ejecucion Presupuestal</t>
  </si>
  <si>
    <t>Vlr 
Ejecutado</t>
  </si>
  <si>
    <t>SEGUIMIENTO AVANCE CONTRACTUAL</t>
  </si>
  <si>
    <t xml:space="preserve">N° Contrato </t>
  </si>
  <si>
    <t xml:space="preserve">observaciones </t>
  </si>
  <si>
    <t>CONVENIO SI-330-2018</t>
  </si>
  <si>
    <t>ADELI
ALCALDIA ITAGUI</t>
  </si>
  <si>
    <t>% Ejecución 
Fisica</t>
  </si>
  <si>
    <t>CONVENIO INTERADMINISTRATIVO DE ASOCIACIÓN ENTRE EL MUNICIPIO DE ITAGUÍ Y LA AGENCIA DE DESARROLLO LOCAL DE ITAGUÍ –ADELI- PARA PONER EN MARCHA EL PROYECTO DEL CENTRO DE DESARROLLO CULTURAL Y AMBIENTAL “EL CARIBE”</t>
  </si>
  <si>
    <t>890.980.093-8</t>
  </si>
  <si>
    <t>CONVENIO 049 - 2017</t>
  </si>
  <si>
    <t xml:space="preserve">800.016.281 – 5 </t>
  </si>
  <si>
    <t xml:space="preserve">CONCYPA </t>
  </si>
  <si>
    <t>La ejecución y los pagos obedecen a una modelación financiera del proyecto.</t>
  </si>
  <si>
    <t>901.127.385-5</t>
  </si>
  <si>
    <t xml:space="preserve">UNIÓN TEMPORAL ITAGUÍ </t>
  </si>
  <si>
    <t>052-2017</t>
  </si>
  <si>
    <t>051-2017</t>
  </si>
  <si>
    <t>Vlr pendiente por ejecutar</t>
  </si>
  <si>
    <t xml:space="preserve">Observaciones </t>
  </si>
  <si>
    <t>El convenio incluye las actividades de alumbrado público (ejecutor y consultor) y la gestión predial (contratos de los profesionales y contrato de valorización)</t>
  </si>
  <si>
    <t xml:space="preserve">Contrato </t>
  </si>
  <si>
    <t>Vlr 
pendiente por ejecutar</t>
  </si>
  <si>
    <t xml:space="preserve">APROBACIÓN  JUNTA DIRECTIVA </t>
  </si>
  <si>
    <t>APROBACIÓN COMITÉ DE CONTRATACIÓN</t>
  </si>
  <si>
    <t>CONVENIO INTERADMINISTRATIVO DE ASOCIACION ENTRE ADELI Y EL MUNICIPIO DE ITAGUI, A FIN DE AUNAR ESFUERZOS TECNICOS; ECONOMICOS Y ADMINSITRATIVOS, QUE LES PERMITAN EN ELMARCO DE UNA ALIANZA ESTRATEGICA DESARROLLAR E IMPLEMENTAR PROYECTOS DE MODERNIZACION, ORNATO Y AUTOSOSTENIBILIDAD AMBIENTAL EN EL MUNICIPIO DE ITAGUI.</t>
  </si>
  <si>
    <t>SELECCIÓN DE ALIADO ESTRATÉGICO PARA LA EJECUCIÓN DEL PROYECTO DE MODERNIZACIÓN, ORNATO Y APLICACIÓN DE TECNOLOGÍAS DE AHORRO ENERGÉTICO EN EL MUNICIPIO ITAGUI.</t>
  </si>
  <si>
    <t>SELECCIÓN DE CONSULTOR PARA ASESORÍA, DIRECCIONAMIENTO Y SEGUIMIENTO ADMINISTRATIVO, TÉCNICO, FINANCIERO Y AMBIENTAL EN LA IMPLEMENTACIÓN Y EJECUCIÓN DEL PROYECTO DE MODERNIZACIÓN, ORNATO Y APLICACIÓN DE TECNOLOGÍAS DE AHORRO ENERGÉTICO EN EL MUNICIPIO ITAGUI.</t>
  </si>
  <si>
    <t>900.155.215-7</t>
  </si>
  <si>
    <t>CONTRATO INTERADMINISTRATIVO SI-236-2021</t>
  </si>
  <si>
    <t>CONTRATO INTERADMINISTRATIVO DE ADMINISTRACION DELEGADA DEL PROYECTO "ADECUACION Y MEJORAMIENTO DE ESPACIOS PUBLICOS PARA LA MOVILIDAD SOSTENIBLE Y LA TRANSITABILIDAD" ENTRE EL MUNICIPIO DE ITAGÜÍ Y LA AGENCIA DE DESARROLLO LOCAL DE ITAGÜÍ - ADELI.</t>
  </si>
  <si>
    <t>ADECUACIÓN Y MEJORAMIENTO DE ESPACIOS PÚBLICOS PARA LA MOVILIDAD SOSTENIBLE Y LA TRANSITABILIDAD DE LAS COMUNAS 1, 4 Y EL CORREGIMIENTO EN EL MUNICIPIO DE ITAGÜÍ</t>
  </si>
  <si>
    <t>INTERVENTORÍA TÉCNICA, ADMINISTRATIVA, FINANCIERA, JURÍDICA Y AMBIENTAL PARA LA ADECUACIÓN Y MEJORAMIENTO DE ESPACIOS PÚBLICOS PARA LA MOVILIDAD SOSTENIBLE Y LA TRANSITABILIDAD DE LAS COMUNAS 1, 4 Y EL CORREGIMIENTO EN EL MUNICIPIO DE ITAGÜÍ</t>
  </si>
  <si>
    <t>ADECUACIÓN Y MEJORAMIENTO DE ESPACIOS PÚBLICOS PARA LA MOVILIDAD SOSTENIBLE Y LA TRANSITABILIDAD DE LAS COMUNAS 2, 3, 5 Y 6 EN EL MUNICIPIO DE ITAGÜÍ</t>
  </si>
  <si>
    <t>INTERVENTORÍA TÉCNICA, ADMINISTRATIVA, FINANCIERA, JURÍDICA Y AMBIENTAL PARA LA ADECUACIÓN Y MEJORAMIENTO DE ESPACIOS PÚBLICOS PARA LA MOVILIDAD SOSTENIBLE Y LA TRANSITABILIDAD DE LAS COMUNAS 2, 3, 5, y 6 EN EL MUNICIPIO DE ITAGÜÍ</t>
  </si>
  <si>
    <t>039-2021</t>
  </si>
  <si>
    <t>040-2021</t>
  </si>
  <si>
    <t>042-2021</t>
  </si>
  <si>
    <t>041-2021</t>
  </si>
  <si>
    <r>
      <rPr>
        <sz val="9"/>
        <rFont val="Calibri"/>
        <family val="2"/>
        <scheme val="minor"/>
      </rPr>
      <t>CONSORCIO AG</t>
    </r>
    <r>
      <rPr>
        <sz val="9"/>
        <color rgb="FFFF0000"/>
        <rFont val="Calibri"/>
        <family val="2"/>
        <scheme val="minor"/>
      </rPr>
      <t xml:space="preserve"> (INV. PÚBLICA N° 006 - 2021)</t>
    </r>
  </si>
  <si>
    <r>
      <rPr>
        <sz val="9"/>
        <rFont val="Calibri"/>
        <family val="2"/>
        <scheme val="minor"/>
      </rPr>
      <t>CONSORCIO DESARROLLO ITAGUI</t>
    </r>
    <r>
      <rPr>
        <sz val="9"/>
        <color rgb="FFFF0000"/>
        <rFont val="Calibri"/>
        <family val="2"/>
        <scheme val="minor"/>
      </rPr>
      <t xml:space="preserve"> (INV. PÚBLICA N° 007 - 2021)</t>
    </r>
  </si>
  <si>
    <r>
      <rPr>
        <sz val="9"/>
        <rFont val="Calibri"/>
        <family val="2"/>
        <scheme val="minor"/>
      </rPr>
      <t>CONSORCIO INTERVETORIA MEJORAMIENTO ESPACIOS PUBLICOS ITAGÜÍ</t>
    </r>
    <r>
      <rPr>
        <sz val="9"/>
        <color rgb="FFFF0000"/>
        <rFont val="Calibri"/>
        <family val="2"/>
        <scheme val="minor"/>
      </rPr>
      <t xml:space="preserve"> (INV. PÚBLICA N° 008 - 2021)</t>
    </r>
  </si>
  <si>
    <r>
      <rPr>
        <sz val="9"/>
        <rFont val="Calibri"/>
        <family val="2"/>
        <scheme val="minor"/>
      </rPr>
      <t>CONSORCIO ESPACIO PUBLICO-009-2021</t>
    </r>
    <r>
      <rPr>
        <sz val="9"/>
        <color rgb="FFFF0000"/>
        <rFont val="Calibri"/>
        <family val="2"/>
        <scheme val="minor"/>
      </rPr>
      <t xml:space="preserve"> (INV. PÚBLICA N° 009 - 2021)</t>
    </r>
  </si>
  <si>
    <t>901.501.820-1</t>
  </si>
  <si>
    <t>901.500.785-7</t>
  </si>
  <si>
    <t>901.500.150-0</t>
  </si>
  <si>
    <t>901.501.671-0</t>
  </si>
  <si>
    <t>ADRIANA BUITRAGO MESA</t>
  </si>
  <si>
    <t>900.771.417-1</t>
  </si>
  <si>
    <t>En ejecución</t>
  </si>
  <si>
    <t>811.017.810-6</t>
  </si>
  <si>
    <t>900.355.180-6</t>
  </si>
  <si>
    <t>CONTRATO INTERADMINISTRATIVO DE ADMINISTRACIÓN DELEGADA DEL PROYECTO CONSTRUCCIÓN DE ESTRUCTURAS HIDRÁULICAS, OBRAS DE CONTENCIÓN Y OBRAS DE MANTENIMIENTO EN PUNTOS CRÍTICOS EN DIFERENTES QUEBRADAS DEL MUNICIPIO DE ITAGÜÍ, ENTRE EL MUNICIPIO DE ITAGÜÍ Y LA AGENCIA DE DESARROLLO LOCAL DE ITAGÜÍ ADELI</t>
  </si>
  <si>
    <t>CONTRATO INTERADMINISTRATIVO SI-335-2021</t>
  </si>
  <si>
    <t>CONTRATO INTERADMINISTRATIVO SI-329-2021</t>
  </si>
  <si>
    <t>CONTRATO INTERADMINISTRATIVO DE ADMINISTRACION DELEGADA DEL PROYECTO ESTUDIOS Y DISEÑOS PARA EL DESARROLLO DE EQUIPAMIENTOS, ESPACIO PUBLICO, SERVICIOS PUBLICOS Y MANEJO INTEGRAL DE QUEBARADAS DEL MUNICIPIO DE ITAGUI</t>
  </si>
  <si>
    <t>CONTRATO INTERADMINISTRATIVO SI-321-2021</t>
  </si>
  <si>
    <t>CONTRATO INTERADMINISTRATIVO DE ADMINISTRACIÓN DELEGADA DEL PROYECTO MEJORAMIENTO DEL ENTORNO URBANISTICO EN EL CORREDOR METROPOLITANO DEL MUNICIPIO DE ITAGUI, ANTIOQUIA, ENTRE EL MUNICIPIO DE ITAGÜÍ Y LA AGENCIA DE DESARROLLO LOCAL DE ITAGÜÍ ADELI</t>
  </si>
  <si>
    <t>CONTRATO INTERADMINISTRATIVO SI-328-2021</t>
  </si>
  <si>
    <t xml:space="preserve">A la fecha se ejecutan los recursos de las actas modificatorias #9 y #12 compuesta por recursos cofinanciados que proceden del AMVA y por recursos propios del municipio para la obra </t>
  </si>
  <si>
    <t>084-2021</t>
  </si>
  <si>
    <t>INTERVENTORIA TECNICA, ADMINISTRATIVA, FINANCIERA, JURIDICA Y AMBIENTAL PARA CONSTRUCCIÓN DE ESTRUCTURAS HIDRAULICAS, OBRAS DE CONTENCIÓN Y OBRAS DE MANTENIMIENTO EN PUNTOS CRÍTICOS DE DIFERENTES QUEBRADAS EN EL MUNICIPIO DE ITAGÜÍ.</t>
  </si>
  <si>
    <t>901.548.896-3</t>
  </si>
  <si>
    <r>
      <t xml:space="preserve">CONSORCIO INTER QUEBRDAS </t>
    </r>
    <r>
      <rPr>
        <sz val="9"/>
        <color rgb="FFFF0000"/>
        <rFont val="Calibri"/>
        <family val="2"/>
        <scheme val="minor"/>
      </rPr>
      <t>(INV. PRIVADA  N° 015 - 2021)</t>
    </r>
  </si>
  <si>
    <t>CONSTRUCCIÓN DE ESTRUCTURAS HIDRAULICAS, OBRAS DE CONTENCIÓN Y OBRAS DE MANTENIMIENTO EN PUNTOS CRÍTICOS DE DIFERENTES QUEBRADAS EN EL MUNICIPIO DE ITAGÜÍ</t>
  </si>
  <si>
    <r>
      <t xml:space="preserve">CONSORCIO OBRAS HIDRAULICAS ITAGÜÍ </t>
    </r>
    <r>
      <rPr>
        <sz val="9"/>
        <color rgb="FFFF0000"/>
        <rFont val="Calibri"/>
        <family val="2"/>
        <scheme val="minor"/>
      </rPr>
      <t>(INV. PUBLICA N° 014 - 2021)</t>
    </r>
  </si>
  <si>
    <t>INTERVENTORIA TECNICA, ADMINISTRATIVA, FINANCIERA Y AMBIENTAL PARA EL MEJORAMIENTOS DEL ENTORNO URBANISTICO EN EL CORREDOR METROPOLITANO DEL MUNICIPIO DE ITAGUI</t>
  </si>
  <si>
    <t>MEJORAMIENTOS DEL ENTORNO URBANISTICO EN EL CORREDOR METROPOLITANO DEL MUNICIPIO DE ITAGUI</t>
  </si>
  <si>
    <t>085-2021</t>
  </si>
  <si>
    <t>901.549.248-5</t>
  </si>
  <si>
    <t>901.551.581-1</t>
  </si>
  <si>
    <r>
      <rPr>
        <sz val="9"/>
        <color theme="1"/>
        <rFont val="Calibri"/>
        <family val="2"/>
        <scheme val="minor"/>
      </rPr>
      <t>CONSORCIO INTERVENTORIA CORREDOR METROPOLITANO DE ITAGUI</t>
    </r>
    <r>
      <rPr>
        <sz val="9"/>
        <color rgb="FFFF0000"/>
        <rFont val="Calibri"/>
        <family val="2"/>
        <scheme val="minor"/>
      </rPr>
      <t xml:space="preserve"> (INV. PUBLICA N° 019 - 2021)</t>
    </r>
  </si>
  <si>
    <t>ANA MARIA GONALEZ</t>
  </si>
  <si>
    <t>LUZ ANGELA RUIZ</t>
  </si>
  <si>
    <t>001-2022</t>
  </si>
  <si>
    <t>INGEOVIAS ESPECIALISTA S.A.S</t>
  </si>
  <si>
    <t>900.931.554-8</t>
  </si>
  <si>
    <t>INTERVENTORIA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</si>
  <si>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ADRIANA ZOBEIDA BUITAGO MESA</t>
  </si>
  <si>
    <t>088-2021</t>
  </si>
  <si>
    <t>SELECCIÓN DE CONSULTOR PARA LA ELABORACION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</si>
  <si>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r>
      <rPr>
        <sz val="9"/>
        <rFont val="Calibri"/>
        <family val="2"/>
        <scheme val="minor"/>
      </rPr>
      <t>CONSORCIO METROPOLITANO</t>
    </r>
    <r>
      <rPr>
        <sz val="9"/>
        <color rgb="FFFF0000"/>
        <rFont val="Calibri"/>
        <family val="2"/>
        <scheme val="minor"/>
      </rPr>
      <t xml:space="preserve"> (INV. PUBLICA N° 020 - 2021)</t>
    </r>
  </si>
  <si>
    <t>901.557.208-4</t>
  </si>
  <si>
    <t>008-2022</t>
  </si>
  <si>
    <t>009-2022</t>
  </si>
  <si>
    <t>SELECCIÓN DE CONSULTOR PARA LA ELABORACION DE ESTUDIOS Y DISEÑOS REQUERIDOS EN PROYECTOS DE INFRAESTRUCTURA VIAL, SANEAMIENTO BASICO Y MANEJO INTEGRAL DE QUEBRADAS EN EL MUNICIPIO DE ITAGUI</t>
  </si>
  <si>
    <t>2022</t>
  </si>
  <si>
    <r>
      <rPr>
        <sz val="9"/>
        <rFont val="Calibri"/>
        <family val="2"/>
        <scheme val="minor"/>
      </rPr>
      <t>CONCAVAS S.A.S</t>
    </r>
    <r>
      <rPr>
        <sz val="9"/>
        <color rgb="FFFF0000"/>
        <rFont val="Calibri"/>
        <family val="2"/>
        <scheme val="minor"/>
      </rPr>
      <t xml:space="preserve"> (INV. PRIVADA N° 002 - 2022)</t>
    </r>
  </si>
  <si>
    <t>025-2022</t>
  </si>
  <si>
    <r>
      <rPr>
        <sz val="9"/>
        <rFont val="Calibri"/>
        <family val="2"/>
        <scheme val="minor"/>
      </rPr>
      <t>CONCAVAS S.A.S</t>
    </r>
    <r>
      <rPr>
        <sz val="9"/>
        <color rgb="FFFF0000"/>
        <rFont val="Calibri"/>
        <family val="2"/>
        <scheme val="minor"/>
      </rPr>
      <t xml:space="preserve"> (INV. PRIVADA No. 016-2021)</t>
    </r>
  </si>
  <si>
    <t>2017 - 2018</t>
  </si>
  <si>
    <r>
      <rPr>
        <sz val="9"/>
        <rFont val="Calibri"/>
        <family val="2"/>
        <scheme val="minor"/>
      </rPr>
      <t xml:space="preserve"> JORGE IVAN RAMIREZ RESTREPO</t>
    </r>
    <r>
      <rPr>
        <sz val="9"/>
        <color rgb="FFFF0000"/>
        <rFont val="Calibri"/>
        <family val="2"/>
        <scheme val="minor"/>
      </rPr>
      <t xml:space="preserve"> (INV. PRIVADA N° 004 - 2022)</t>
    </r>
  </si>
  <si>
    <t>CLAUDIA MARCELA CADAVID YEPES</t>
  </si>
  <si>
    <t>030-2022</t>
  </si>
  <si>
    <t>GLORIA PATRICIA MARIN MEJIA</t>
  </si>
  <si>
    <t>DANIEL ANDRES VILLA GIRALDO</t>
  </si>
  <si>
    <t>SELECCION DE CONSULTOR PARA LA ELABORACION DE ESTUDIOS Y DISEÑOS REQUERIDOS PARA EL DESARROLLO DE EQUIPAMIENTOS LUDICOS Y DEPORTIVOS EN EL MUNICIPIO DE ITAGUI</t>
  </si>
  <si>
    <t>CONTRATO INTERADMINISTRATIVO SI-138-2022</t>
  </si>
  <si>
    <t>CONTRATO INTERADMINISTRATIVO DE ADMINISTRACION DELEGADA DEL PROYECTO DE "MANTENIMIENTO Y ADECUACION DE LA INFRAESTRUCTURA EDUCATIVA DEL MUNICIPIO DE ITAGUI, ANTIOQUIA" ENTRE EL MUNICIPIO DE ITAGUI Y LA AGENCIA DE DESARROLLO LOCAL DE ITAGUI - ADELI</t>
  </si>
  <si>
    <t>ARRENDAMIENTO DE UN BIEN INMUEBLE UBICADO EN LA CARRERA 49 N° 50 A - 20 EDIFICIO GRAN MANZANA LOCAL 310, DEL MUNICIPIO DE ITAGUI, PARA EL FUNCIONAMIENTO DE LA SECRETARIA DE EDUCACIÓN DEL MUNICIPIO DE ITAGUI.</t>
  </si>
  <si>
    <t>MANTENIMIENTO Y ADECUACION DE LA INFRAESTRUCTURA EDUCATIVA DEL MUNICIPIO DE ITAGÜÍ</t>
  </si>
  <si>
    <t>INTERVENTORIA TÉCNICA, ADMINISTRATIVA, FINANCIERA, JURÍDICA Y AMBIENTAL PARA EL MANTENIMIENTO Y ADECUACION DE LA INFRAESTRUCTURA EDUCATIVA DEL MUNICIPIO DE ITAGÜÍ.</t>
  </si>
  <si>
    <t>ARRENDAMIENTO DEL ALUMBRADO NAVIDEÑO 2022, PARA EL MUNICIPIO DE ITAGÜÍ</t>
  </si>
  <si>
    <t>MAURICIO HERNANDEZ</t>
  </si>
  <si>
    <t>901.623.143-7</t>
  </si>
  <si>
    <t>041-2022</t>
  </si>
  <si>
    <t>043-2022</t>
  </si>
  <si>
    <r>
      <rPr>
        <sz val="9"/>
        <rFont val="Calibri"/>
        <family val="2"/>
        <scheme val="minor"/>
      </rPr>
      <t xml:space="preserve"> CONSORCIO EDUCACIÓN ITAGÜÍ</t>
    </r>
    <r>
      <rPr>
        <sz val="9"/>
        <color rgb="FFFF0000"/>
        <rFont val="Calibri"/>
        <family val="2"/>
        <scheme val="minor"/>
      </rPr>
      <t xml:space="preserve"> (INV. PUBLICA N° 006 - 2022)</t>
    </r>
  </si>
  <si>
    <t>901.625.192-5</t>
  </si>
  <si>
    <r>
      <rPr>
        <sz val="9"/>
        <rFont val="Calibri"/>
        <family val="2"/>
        <scheme val="minor"/>
      </rPr>
      <t xml:space="preserve"> CONSORCIO MATTUR-BIOTA</t>
    </r>
    <r>
      <rPr>
        <sz val="9"/>
        <color rgb="FFFF0000"/>
        <rFont val="Calibri"/>
        <family val="2"/>
        <scheme val="minor"/>
      </rPr>
      <t xml:space="preserve"> (INV. PRIVADA N° 009 - 2022)</t>
    </r>
  </si>
  <si>
    <t>CONTRATO INTERADMINISTRATIVO SI-192-2022</t>
  </si>
  <si>
    <t>CONTRATO INTERADMINISTRATIVO DE ADMINISTRACION DELEGADA DEL PROYECTO "ADECUACION Y MANTENIMIENTO DEL ESCENARIO DEPORTIVO INTERMUNICIPAL EN EL MUNICIPIO DE ITAGUI"</t>
  </si>
  <si>
    <t>ADECUACION Y MANTENIMIENTO DEL ESCENARIO DEPORTIVO INTERMUNICIPAL EN EL MUNICIPIO DE ITAGUI</t>
  </si>
  <si>
    <t>INTERVENTORIA TÉCNICA, ADMINISTRATIVA, FINANCIERA, JURÍDICA Y AMBIENTAL PARA LA ADECUACION Y MANTENIMIENTO DEL ESCENARIO DEPORTIVO INTERMUNICIPAL EN EL MUNICIPIO DE ITAGUI</t>
  </si>
  <si>
    <t>051-2022</t>
  </si>
  <si>
    <r>
      <rPr>
        <sz val="9"/>
        <rFont val="Calibri"/>
        <family val="2"/>
        <scheme val="minor"/>
      </rPr>
      <t>CONSORCIO AUGE</t>
    </r>
    <r>
      <rPr>
        <sz val="9"/>
        <color rgb="FFFF0000"/>
        <rFont val="Calibri"/>
        <family val="2"/>
        <scheme val="minor"/>
      </rPr>
      <t xml:space="preserve"> (INV. PUBLICA N° 007 - 2022)</t>
    </r>
  </si>
  <si>
    <t>901.642.967-1</t>
  </si>
  <si>
    <t>050-2022</t>
  </si>
  <si>
    <t>901.645.246-1</t>
  </si>
  <si>
    <r>
      <rPr>
        <sz val="9"/>
        <rFont val="Calibri"/>
        <family val="2"/>
        <scheme val="minor"/>
      </rPr>
      <t xml:space="preserve">CONSORCIO INTERMUNICIPAL 2022 </t>
    </r>
    <r>
      <rPr>
        <sz val="9"/>
        <color rgb="FFFF0000"/>
        <rFont val="Calibri"/>
        <family val="2"/>
        <scheme val="minor"/>
      </rPr>
      <t>(INV. PRIVADA N° 010 - 2022)</t>
    </r>
  </si>
  <si>
    <t>E.S.E HOSPITAL DEL SUR "GABRIEL JARAMILLO PIEDRAHITA"</t>
  </si>
  <si>
    <t>900.855.258-7</t>
  </si>
  <si>
    <t>CONTRATO INTERADMINISTRATIVO DE ADMINISTRACIÓN DELEGADA PARA LA ADQUISICIÓN DE LAS ÁREAS DE IMPORTANCIA ESTRATÉGICA PARA LA CONSERVACIÓN DEL RECURSO HÍDRICO EN LOS PREDIOS QUE SURTEN ACUEDUCTOS VEREDALES EN EL MUNICIPIO DE ITAGÜÍ</t>
  </si>
  <si>
    <t>LINK O URL</t>
  </si>
  <si>
    <t>https://www.contratos.gov.co/consultas/detalleProceso.do?numConstancia=17-12-7159634</t>
  </si>
  <si>
    <t>https://www.contratos.gov.co/consultas/detalleProceso.do?numConstancia=17-4-7161643</t>
  </si>
  <si>
    <t>https://www.contratos.gov.co/consultas/detalleProceso.do?numConstancia=17-4-7181457</t>
  </si>
  <si>
    <t>https://www.contratos.gov.co/consultas/detalleProceso.do?numConstancia=18-12-8637722</t>
  </si>
  <si>
    <t>PRIORIZACIÓN DEL PROYECTO DE INVERSIÓN “MEJORAMIENTO DEL ENTORNO URBANISTICO Y LA TRANSITABILIDAD EN LA CALLE 75 ENTRE CARRERAS 42 Y 46 BARRIO EL CARMELO, CALLE 62 ENTRE CARRERAS 55A Y 57A, BARRIO LA ALDEA, DIAGONAL 40 ENTRE CALLE 37B Y CARERRA 50A DEL MUNICIPIO DE ITAGÜÍ"</t>
  </si>
  <si>
    <t>ADELI  -  ALCALDIA DE ITAGÜÍ - GOBERNACIÓN DE ANTIOQUIA</t>
  </si>
  <si>
    <t>890.900.286-0 - 890.980.093-8</t>
  </si>
  <si>
    <t>057-2022</t>
  </si>
  <si>
    <t>058-2022</t>
  </si>
  <si>
    <t>MEJORAMIENTO DEL ENTORNO URBANISTICO Y LA TRANSITABILIDAD EN LA CALLE 75 ENTRE CARRERAS 42 Y 46 BARRIO EL CARMELO, CALLE 62 ENTRE CARRERAS 55A Y 57A, BARRIO LA ALDEA, DIAGONAL 40 ENTRE CALLE 37B Y CARERRA 50A DEL MUNICIPIO DE ITAGÜÍ</t>
  </si>
  <si>
    <t>900.453.980-1</t>
  </si>
  <si>
    <t>INTERVENTORIA TÉCNICA, ADMINISTRATIVA, FINANCIARA, JURÍDICA Y AMBIENTAL PARA EL MEJORAMIENTO DEL ENTORNO URBANISTICO Y LA TRANSITABILIDAD EN LA CALLE 75 ENTRE CARRERAS 42 Y 46 BARRIO EL CARMELO, CALLE 62 ENTRE CARRERAS 55A Y 57A, BARRIO LA ALDEA, DIAGONAL 40 ENTRE CALLE 37B Y CARERRA 50A DEL MUNICIPIO DE ITAGÜÍ</t>
  </si>
  <si>
    <r>
      <rPr>
        <sz val="9"/>
        <rFont val="Calibri"/>
        <family val="2"/>
        <scheme val="minor"/>
      </rPr>
      <t>VIAS &amp; VIVIENDAS S.A.S</t>
    </r>
    <r>
      <rPr>
        <sz val="9"/>
        <color rgb="FFFF0000"/>
        <rFont val="Calibri"/>
        <family val="2"/>
        <scheme val="minor"/>
      </rPr>
      <t xml:space="preserve"> (INV. PUBLICA N° 008 - 2022)</t>
    </r>
  </si>
  <si>
    <r>
      <rPr>
        <sz val="9"/>
        <rFont val="Calibri"/>
        <family val="2"/>
        <scheme val="minor"/>
      </rPr>
      <t>DISECONSTRUIR S.A.S</t>
    </r>
    <r>
      <rPr>
        <sz val="9"/>
        <color rgb="FFFF0000"/>
        <rFont val="Calibri"/>
        <family val="2"/>
        <scheme val="minor"/>
      </rPr>
      <t xml:space="preserve"> (INV. PRIVADA N° 013 - 2022)</t>
    </r>
  </si>
  <si>
    <t>900.200.807-1</t>
  </si>
  <si>
    <t>060-2022</t>
  </si>
  <si>
    <t>900.299.701-3</t>
  </si>
  <si>
    <t>BINAMIK S.A.S</t>
  </si>
  <si>
    <t>ACTA DE TERMINACION  SUSCRITA EL 23/12/2022.</t>
  </si>
  <si>
    <r>
      <t xml:space="preserve">CONVENIO ENTORNO URBANISTICO </t>
    </r>
    <r>
      <rPr>
        <b/>
        <u/>
        <sz val="9"/>
        <color theme="1"/>
        <rFont val="Calibri"/>
        <family val="2"/>
        <scheme val="minor"/>
      </rPr>
      <t>REGALIAS</t>
    </r>
  </si>
  <si>
    <t>CONTRATO INTERADMINISTRATIVO SP-231-2022</t>
  </si>
  <si>
    <t>CONTRATO INTERADMINISTRATIVO DE ADMINISTRACIÓN DELEGADA PARA EJECUTAR RECURSOS DEL PRESUPUESTO PARTICIPATIVO DE LA VIGENCIA 2022</t>
  </si>
  <si>
    <t>CONTRATO INTERADMINISTRATIVO DE ADMINISTRACIÓN DELEGADA DEL PROYECTO "CONSTRUCCION DE LA SOLUCIÓN VIAL RUTA 2509 (AUTOPISTA SUR) CON CALLE 31 LOCALIZADA EN EL MUNICIPIO DE ITAGUI EN EL DEPARTAMENTO DE ANTIOQUIA EN EL MARCO DEL PROGRAMA VÍAS PARA LA CONEXIÓN DE TERRITORIOS, EL CRECIMIENTO SOSTENIBLE Y LA REACTIVACIÓN 2.0." ENTRE EL MUNICIPIO DE ITAGÜÍ Y LA AGENCIA DE DESARROLLO LOCAL DE ITAGÜÍ -ADELI</t>
  </si>
  <si>
    <t>CONTRATO INTERADMINISTRATIVO SI-232-2022</t>
  </si>
  <si>
    <t>CONTRATO INTERADMINISTRATIVO SMA-181-2022</t>
  </si>
  <si>
    <t>CONTRATO INTERADMINISTRATIVO SM-233-2022</t>
  </si>
  <si>
    <t>001-2023</t>
  </si>
  <si>
    <t>004-2023</t>
  </si>
  <si>
    <t>ALEJANDRO CARRILLO</t>
  </si>
  <si>
    <t>CONTRATO INTERADMINISTRATIVO SI-228-2022</t>
  </si>
  <si>
    <t>CONTRATO INTERADMINISTRATIVO DE ADMINISTRACIÓN DELEGADA DEL PROYECTO "MANTENIMIENTO PREVENTIVO Y CORRECTIVO DE AIRES ACONDICIONADOS Y SISTEMAS ELECTROMECÁNICOS E HIDRÁULICOS EN EQUIPAMIENTOS Y ESPACIOS PÚBLICOS DEL MUNICIPIO DE ITAGÜÍ"</t>
  </si>
  <si>
    <t>El contrato de arrendamiento inició el 01/01/2023 y tiene fecha final el 31/12/2023</t>
  </si>
  <si>
    <t>900.024.793-0</t>
  </si>
  <si>
    <t>COPYPAISA LTDA</t>
  </si>
  <si>
    <t>PRESTACIÓN DE SERVICIOS PROFESIONALES DE OBRA ARTISTICA POR ENCARGO, CONSISTENTE EN LA ELABORACIÓN DE UN MURAL EN CADA UNA DE LAS VEREDAS DEL CORREGIMIENTO EL MANZANILLO DEL MUNICIPIO DE ITAGÜÍ, SEGÚN EL PROYECTO "PINTANDO MEMORIA EN EL CORREGIMIENTO"</t>
  </si>
  <si>
    <t>901.073.718-0</t>
  </si>
  <si>
    <t>FUNDACION CULTURAL EL HORMIGUERO</t>
  </si>
  <si>
    <t>EDISON ALEJANDRO CARRILLO</t>
  </si>
  <si>
    <t>Acta N° 1 modificatoria en plazo: 6 meses (del01/01/2023 al 30/06/2023)</t>
  </si>
  <si>
    <t>MANTENIMIENTO PREVENTIVO Y CORRECTIVO DE AIRES ACONDICIONADOS Y SISTEMAS ELECTROMECÁNICOS E HIDRÁULICOS EN EQUIPAMIENTOS Y ESPACIOS PÚBLICOS DEL MUNICIPIO DE ITAGUI</t>
  </si>
  <si>
    <t>901.394.448-4</t>
  </si>
  <si>
    <r>
      <t xml:space="preserve">INGENIEROS ALIADOS S.A.S. </t>
    </r>
    <r>
      <rPr>
        <sz val="9"/>
        <color rgb="FFFF0000"/>
        <rFont val="Calibri"/>
        <family val="2"/>
        <scheme val="minor"/>
      </rPr>
      <t>(INV. PRIVADA N° 013 - 2022)</t>
    </r>
  </si>
  <si>
    <t>RUBEN DARIO SERNA</t>
  </si>
  <si>
    <t>CONTRATO INTERADMINISTRATIVO SI-095-2023</t>
  </si>
  <si>
    <t>CONTRATO INTERADMINISTRATIVO SI-114-2023</t>
  </si>
  <si>
    <t>AMPLIACIÓN DE LA INFRAESTRUCTURA FÍSICA DE LA INSTITUCIÓN EDUCATIVA MARIA JOSEFA ESCOBAR DEL MUNICIPIO DE ITAGÜÍ</t>
  </si>
  <si>
    <t>INTERVENTORÍA TÉCNICA, ADMINISTRATIVA, FINANCIERA, JURÍDICA Y AMBIENTAL PARA LA AMPLIACIÓN DE LA INFRAESTRUCTURA FÍSICA DE LA INSTITUCIÓN EDUCATIVA MARÍA JOSEFA ESCOBAR DEL MUNICIPIO DE ITAGÜÍ, ANTIOQUIA</t>
  </si>
  <si>
    <t>AMPLIACIÓN DE LA INFRAESTRUCTURA FÍSICA DE LA INSTITUCIÓN EDUCATIVA ORESTES SINDICI DEL MUNICIPIO DE ITAGÜÍ</t>
  </si>
  <si>
    <t>INTERVENTORÍA TÉCNICA, ADMINISTRATIVA, FINANCIERA, JURÍDICA Y AMBIENTAL PARA LA AMPLIACIÓN DE LA INFRAESTRUCTURA FÍSICA DE LA INSTITUCIÓN EDUCATIVA ORESTES SINDICI DEL MUNICIPIO DE ITAGÜÍ, ANTIOQUIA</t>
  </si>
  <si>
    <r>
      <rPr>
        <sz val="9"/>
        <rFont val="Calibri"/>
        <family val="2"/>
        <scheme val="minor"/>
      </rPr>
      <t xml:space="preserve">CONSORCIO MARIA JOSEFA </t>
    </r>
    <r>
      <rPr>
        <sz val="9"/>
        <color rgb="FFFF0000"/>
        <rFont val="Calibri"/>
        <family val="2"/>
        <scheme val="minor"/>
      </rPr>
      <t>(INV. PUBLICA N° 001 - 2023)</t>
    </r>
  </si>
  <si>
    <t>010-2023</t>
  </si>
  <si>
    <r>
      <rPr>
        <sz val="9"/>
        <color theme="1"/>
        <rFont val="Calibri"/>
        <family val="2"/>
        <scheme val="minor"/>
      </rPr>
      <t xml:space="preserve">JOSE RICARDO TAMAYO ISAZA </t>
    </r>
    <r>
      <rPr>
        <sz val="9"/>
        <color rgb="FFFF0000"/>
        <rFont val="Calibri"/>
        <family val="2"/>
        <scheme val="minor"/>
      </rPr>
      <t>(INV. PRIVADA N° 002 - 2023)</t>
    </r>
  </si>
  <si>
    <t>011-2023</t>
  </si>
  <si>
    <t>901.692.146-3</t>
  </si>
  <si>
    <t>013-2023</t>
  </si>
  <si>
    <t>901.693.264-9</t>
  </si>
  <si>
    <r>
      <rPr>
        <sz val="9"/>
        <color theme="1"/>
        <rFont val="Calibri"/>
        <family val="2"/>
        <scheme val="minor"/>
      </rPr>
      <t>CONSORCIO SINDIC</t>
    </r>
    <r>
      <rPr>
        <sz val="9"/>
        <rFont val="Calibri"/>
        <family val="2"/>
        <scheme val="minor"/>
      </rPr>
      <t xml:space="preserve">I </t>
    </r>
    <r>
      <rPr>
        <sz val="9"/>
        <color rgb="FFFF0000"/>
        <rFont val="Calibri"/>
        <family val="2"/>
        <scheme val="minor"/>
      </rPr>
      <t>(INV. PRIVADA N° 003 - 2023)</t>
    </r>
  </si>
  <si>
    <t>NICOLAS LONSOÑO OSSA</t>
  </si>
  <si>
    <r>
      <rPr>
        <sz val="9"/>
        <color theme="1"/>
        <rFont val="Calibri"/>
        <family val="2"/>
        <scheme val="minor"/>
      </rPr>
      <t>BEATRIZ EUGENIA BARROS MADRIGAL</t>
    </r>
    <r>
      <rPr>
        <sz val="9"/>
        <color rgb="FFFF0000"/>
        <rFont val="Calibri"/>
        <family val="2"/>
        <scheme val="minor"/>
      </rPr>
      <t xml:space="preserve"> (INV. PUBLICA N° 002 - 2023)</t>
    </r>
  </si>
  <si>
    <t>015-2023</t>
  </si>
  <si>
    <t>ADQUISICIÓN DE DOTACIÓN DE CALZADO, ROPA DEPORTIVA, TRAJES TÍPICOS E IMPLEMENTACIÓN DEPORTIVA PARA LA EJECUCIÓN DE LOS PROYECTOS "DOTACIÓN DE IMPLEMENTOS DEPORTIVOS" Y "FORTALECIMIENTO DE LOS GRUPOS ARTISTICOS Y CULTURALES DE LA COMUNA 5", COMO INICIATIVA CIUDADANA PRIORIZADA Y ELEGIDA POPULARMENTE MEDIANTE EL MECANISMO DE PRESUPUESTO PARTICIPATIVO.</t>
  </si>
  <si>
    <t>014-2023</t>
  </si>
  <si>
    <t>811.005.267-4</t>
  </si>
  <si>
    <t>ALMACEN EL DEPORTISTA S.A.S</t>
  </si>
  <si>
    <t>JANETH ELIANA URIBE RESTREPO</t>
  </si>
  <si>
    <t>ORDEN DE SERVICIO 001</t>
  </si>
  <si>
    <t>ADQUISICIÓN DE APARATOS ELECTRÓNICOS PARA LA EJECUCIÓN DEL PROYECTO "FORTALECIMIENTO DE LOS GRUPOS ARTÍSTICOS Y CULTURALES DE LA COMUNA 5" COMO INICIATIVA CIUDADANA PRIORIZADA Y ELEGIDA POPULARMENTE MEDIANTE EL MECANISMO DE PRESUPUESTO PARTICIPATIVO</t>
  </si>
  <si>
    <t>1.036.924.251-1</t>
  </si>
  <si>
    <t>LEIDY JOHANA ALZATE SOTO Y/O IN TECNOLOGY</t>
  </si>
  <si>
    <t>NELSON DE JESÚS BETANCUR ARBOLEDA</t>
  </si>
  <si>
    <t>901.147.261-6</t>
  </si>
  <si>
    <t>Se firma Acta N° 9 modificatoria en valor: $2.411.635.544</t>
  </si>
  <si>
    <t>SANDRA MILENA PALACIO</t>
  </si>
  <si>
    <t xml:space="preserve">EL EXPEDIENTE REPOSA EN EL ARCHIVO CENTRAL PARA CUSTODIA Y CONSULTA </t>
  </si>
  <si>
    <t>CONTRATO INTERADMINISTRATIVO SI-158-2023</t>
  </si>
  <si>
    <t>CONTRATO INTERADMINISTRATIVO DE ADMINISTRACIÓN DELEGADA PARA EL PROYECTO DE "MEJORAMIENTO Y MATENIMIENTO DE ESPACIOS PÚBLICOS  PARA LA TRANSITABILIDAD EN EL MUNICIPIO DE ITAGÜÍ" ENTRE EL MUNICIPIO DE ITAGÜÍ Y LA AGENCIA DE DESARROLLO LOCAL DE ITAGÜÍ.</t>
  </si>
  <si>
    <t>ADMINISTRACIÓN DELEGADA DE LOS RECURSOS PARA EL MANTENIMEINTO PREVENTIVO, CORRECTIVO Y LA ADECUACIÓN DE LA RED SEMAFÓRICA, EL CENTRO DE MONITOREO Y LAS CAMARAS DEL CIRCUITO CERRADO DE TELEVISIÓN - CCTV - DEL MUNICPIO DE ITAGÜÍ</t>
  </si>
  <si>
    <t>CONTRATO INTERADMINISTRATIVO SM-155-2023</t>
  </si>
  <si>
    <t>024-2023</t>
  </si>
  <si>
    <t>AMPLIACIÓN Y ACTUALIZACIÓN DE LA RED SEMAFÓRICA DEL MUNICPIO DE ITAGÜÍ A TRAVES DE LA INSTALACIÓN DE CRUCES SEMAFÓRICOS</t>
  </si>
  <si>
    <t>ENERGIZANDO S.A.S</t>
  </si>
  <si>
    <t>CONTRATO INTERADMINISTRATIVO SSA-023-2023</t>
  </si>
  <si>
    <t>022-2023</t>
  </si>
  <si>
    <t>CONSULTORIA PARA LA ELABORACIÓN DE ESTUDIOS Y DISEÑOS REQUERIDOS PARA EL DESARROLLO DE EQUIPAMIENTOS LÚDICOS Y RECREATIVOS EN EL MUNICPIO DE ITAGÜÍ</t>
  </si>
  <si>
    <t>900.841.657-1</t>
  </si>
  <si>
    <r>
      <t xml:space="preserve">TRASSO ARQUITECTURA S.A.S </t>
    </r>
    <r>
      <rPr>
        <sz val="9"/>
        <color rgb="FFFF0000"/>
        <rFont val="Calibri"/>
        <family val="2"/>
        <scheme val="minor"/>
      </rPr>
      <t>(INV. PRIVADA 004 -2023)</t>
    </r>
  </si>
  <si>
    <t>PRESTACION DE SERVICIOS DE DESARROLLO DEL APLICATIVO PARA EL INVENTARIO, DIAGNOSTICO Y GESTIÓN DE LA RED VIAL DEL MUNICIPIO DE ITAGÜÍ</t>
  </si>
  <si>
    <t>023-2023</t>
  </si>
  <si>
    <t>CONSULTORIA PARA LA ELABORACIÓN DE LA ACTUALIZACIÓN AL INVENTARIO Y DIAGNOSTICO DE LA RED VIAL DEL MUNICIPIO DE ITAGÜÍ</t>
  </si>
  <si>
    <t>901.707.369-6</t>
  </si>
  <si>
    <r>
      <t xml:space="preserve">CONSORCIO DIAGNOSTICO RED VIAL ITAGÜÍ 2023 </t>
    </r>
    <r>
      <rPr>
        <sz val="9"/>
        <color rgb="FFFF0000"/>
        <rFont val="Calibri"/>
        <family val="2"/>
        <scheme val="minor"/>
      </rPr>
      <t>(INV. PRIVADA 005 - 2023)</t>
    </r>
  </si>
  <si>
    <t>ACTA DE RECIBO A SATISFACCIÓN SUSCRITA EL 30/03/2023</t>
  </si>
  <si>
    <t>030-2023</t>
  </si>
  <si>
    <t>ADQUISICIÓN DE EQUIPOS, ELECTRODOMESTICOS, ELEMENTOS Y DEMÁS UTENSILIOS NECESARIOS PARA REALIZAR EL ACOMPAÑAMIENTO A LAS DIFERENTES VEREDAS DEL CORREGIMIENTO "EL MANZANILLO" EN EL EMPODERAMIENTO TERRITORIAL DENTRO DE LA MUNICIPALIDAD.</t>
  </si>
  <si>
    <t>028-2023</t>
  </si>
  <si>
    <t>MANTENIMIENTO PREVENTIVO Y CORRECTIVO Y ADEUCACUACIÓN DE LA RED SEMAFÓRICA Y CENTRO DE CONTROL, ASÍ MISMO, DE LAS CÁMARAS DEL CIRCUITO CERRADO DE TELEVISIÓN CCTV DE SEGURIDAD DEL MUNICPIO DE ITAGÜÍ</t>
  </si>
  <si>
    <t>PABLO ANDRÉS GÓMEZ</t>
  </si>
  <si>
    <t>031-2023</t>
  </si>
  <si>
    <t>032-2023</t>
  </si>
  <si>
    <t>033-2023</t>
  </si>
  <si>
    <t>036-2023</t>
  </si>
  <si>
    <t>MEJORAMIENTO Y MANTENIMIENTO DE ESPACIOS PÚBLICOS PARA LA TRANSITABILIDAD PARA LAS COMUNAS 1, 2, 3 Y 6 EN EL MUNICPIO DE ITAGÜÍ</t>
  </si>
  <si>
    <t>901.725.397-9</t>
  </si>
  <si>
    <r>
      <t xml:space="preserve">CONSORCIO ESPACIO PUBLICO 2023 </t>
    </r>
    <r>
      <rPr>
        <sz val="9"/>
        <color rgb="FFFF0000"/>
        <rFont val="Calibri"/>
        <family val="2"/>
        <scheme val="minor"/>
      </rPr>
      <t>(INV. PÚBLICA N° 003 - 2023)</t>
    </r>
  </si>
  <si>
    <t>INTERVENTORÍA TÉCNICA, ADMINISTRATIVA, FINANCIERA, JURÍDICA Y AMBIENTAL PARA EL MEJORAMIENTO Y MANTENIMIENTO DE ESPACIOS PÚBLICOS PARA LA TRANSITABILIDAD PARA LAS COMUNAS 1, 2, 3 Y 6 EN EL MUNICPIO DE ITAGÜÍ</t>
  </si>
  <si>
    <r>
      <t xml:space="preserve">JUAN MANUEL SUAREZ OSOSRIO </t>
    </r>
    <r>
      <rPr>
        <sz val="9"/>
        <color rgb="FFFF0000"/>
        <rFont val="Calibri"/>
        <family val="2"/>
        <scheme val="minor"/>
      </rPr>
      <t>(INV. PRIVADA N° 011 - 2023)</t>
    </r>
  </si>
  <si>
    <t>INTERVENTORÍA TÉCNICA, ADMINISTRATIVA, FINANCIERA, JURÍDICA Y AMBIENTAL PARA EL MEJORAMIENTO Y MANTENIMIENTO DE ESPACIOS PÚBLICOS PARA LA TRANSITABILIDAD PARA LAS COMUNAS 4, 5 Y CORREGIMIENTO EN EL MUNICPIO DE ITAGÜÍ</t>
  </si>
  <si>
    <r>
      <t xml:space="preserve">DISECONSTRUIR S.A.S </t>
    </r>
    <r>
      <rPr>
        <sz val="9"/>
        <color rgb="FFFF0000"/>
        <rFont val="Calibri"/>
        <family val="2"/>
        <scheme val="minor"/>
      </rPr>
      <t>(INV. PRIVADA N° 012 - 2023)</t>
    </r>
  </si>
  <si>
    <t>MEJORAMIENTO Y MANTENIMIENTO DE ESPACIOS PÚBLICOS PARA LA TRANSITABILIDAD PARA LAS COMUNAS 4, 5 Y CORREGIMIENTO EN EL MUNICPIO DE ITAGÜÍ</t>
  </si>
  <si>
    <t>901.727.372-4</t>
  </si>
  <si>
    <r>
      <t xml:space="preserve">CONSORCIO MOVILIDAD ITAGÜÍ </t>
    </r>
    <r>
      <rPr>
        <sz val="9"/>
        <color rgb="FFFF0000"/>
        <rFont val="Calibri"/>
        <family val="2"/>
        <scheme val="minor"/>
      </rPr>
      <t>(INV. PÚBLICA N° 004 - 2023)</t>
    </r>
  </si>
  <si>
    <t>CONTRATO INTERADMINISTRATIVO SI-166-2023</t>
  </si>
  <si>
    <t>AUNAR ESFUERZOS ECONÓMICOS, TÉCNICOS Y ADMINSITRATIVOS PARA REALIZAR LA INSTALACIÓN DEL ALUMBRADO PÚBLICO NAVIDEÑO COMO ESTRATEGIA PARA LA EJECUCIÓN DEL PROYECTOS "INSTALACIÓN DE ILUMINACIÓN ORNAMENTAL"</t>
  </si>
  <si>
    <t>037-2023</t>
  </si>
  <si>
    <t>CHRITSMAS FARAH S.A.S</t>
  </si>
  <si>
    <t>CONTRATO INTERADMINISTRATIVO AD-158-2023</t>
  </si>
  <si>
    <t>CONTRATO INTERADMINISTRATIVO DE ADMINISTRACIÓN DELEGADA PARA EL DESARROLLO DE ACTIVIDADES INHERENTES A LAS OBRAS CIVILES REQUERIDAS EN LAS DIFERENTES SEDES DE LA E.S.E HOSPITAL DEL SUR "GABRIEL JARAMILLO PIEDRAHITA"</t>
  </si>
  <si>
    <t>CONTRATO SUSPENDIDO A PARTIR DEL 29/05/2023</t>
  </si>
  <si>
    <t>ACTA DE RECIBO A SATISFACCIÓN SUSCRITA EL 18/04/2023</t>
  </si>
  <si>
    <t>ACTA DE TERMINACIÓN SUSCRITA EL 20/04/2023</t>
  </si>
  <si>
    <t>D &amp; D EVENTOS S.A.S.</t>
  </si>
  <si>
    <t>ACTA DE TERMINACIÓN SUSCRITA EL 20/06/2023</t>
  </si>
  <si>
    <t>.</t>
  </si>
  <si>
    <t>041-2023</t>
  </si>
  <si>
    <t>PRESTACIÓN DE SERVICIOS PROFESIONALES PARA PRESENTAR UNA OPINIÓN LEGAL EN EL MARCO DE LA CALIFICACIÓN DE RIESGO POR PARTE DE FITCH RATINGS COLOMBIA S.A A LA AGENCIA DE DESARROLLO LOCAL DE ITAGÜÍ - ADELI</t>
  </si>
  <si>
    <t>900.571.428-2</t>
  </si>
  <si>
    <t>LOTERO ZULUAGA ABOGADOS S.A.S</t>
  </si>
  <si>
    <t>ESTEFANIA SANCHEZ</t>
  </si>
  <si>
    <t>042-2023</t>
  </si>
  <si>
    <t>PRESTACIÓN DE LOS SERVICIOS PROFESIONALES DE ABOGADO PARA LLEVAR A CABO TODAS LAS ACTIVIDADES NECESARIAS PARA LA ADQUISICIÓN PREDIAL DEL PREDIO IDENTIFICADO CON EL FOLIO DE MATRÍCULA INMOBILIARIA 420899 DE LA OFICINA DE REGISTRO E INSTRUMENTOS PÚBLICOS DE MEDELLÍN ZONA SUR CORRESPONDIENTE AL INMUEBLE DENOMINADO EL AJIZAL/EL NARANJO UBICADO EN EL MUNICIPIO DE ITAGÜÍ</t>
  </si>
  <si>
    <t>JHON FREDY ECHEVERRI GALLEGO</t>
  </si>
  <si>
    <t>043-2023</t>
  </si>
  <si>
    <t>CONSTRUCCIÓN Y MEJORAMIENTO DE URBANISMOS PARA LA INFRAESTRUCTURA EDUCATIVO DEL MUNICIPIO DE ITAGÜÍ</t>
  </si>
  <si>
    <t>901.745.486-1</t>
  </si>
  <si>
    <r>
      <rPr>
        <sz val="9"/>
        <rFont val="Calibri"/>
        <family val="2"/>
        <scheme val="minor"/>
      </rPr>
      <t>CONSORCIO INSTITUCIONES 2023</t>
    </r>
    <r>
      <rPr>
        <sz val="9"/>
        <color rgb="FFFF0000"/>
        <rFont val="Calibri"/>
        <family val="2"/>
        <scheme val="minor"/>
      </rPr>
      <t xml:space="preserve"> (INV. PRIVADA N° 005 DE 2023)</t>
    </r>
  </si>
  <si>
    <t>044-2023</t>
  </si>
  <si>
    <t>INTERVENTORÍA TÉCNICA, ADMINISTRATIVA, FINANCIERA, JURÍDICA Y AMBIENTAL PARA LA CONSTRUCCIÓN Y MEJORAMIENTO DE URBANISMOS PARA LA INFRAESTRUCTURA EDUCATIVA DEL MUNICPIO DE ITAGÜÍ.</t>
  </si>
  <si>
    <t>900.911.841-1</t>
  </si>
  <si>
    <t>FACTOR INGENIERIA S.A.S</t>
  </si>
  <si>
    <t>045-2023</t>
  </si>
  <si>
    <t>EJECUCIÓN DE LAS OBRAS CIVILES PARA LA ADECUACIÓN DE CONSULTORIOS EN LA SEDE NORTE DEL HOSPITAL DEL SUR</t>
  </si>
  <si>
    <t>ESTABLE INGENIERÍA S.A.S</t>
  </si>
  <si>
    <t>047-2023</t>
  </si>
  <si>
    <t>INTERVENTORÍA TÉCNICA, ADMINISTRATIVA, FINANCIERA, JURÍDICA Y AMBIENTAL PARA LA EJECUCIÓN DE OBRAS CIVILES PARA LA ADECUACIÓN DE CONSULTORIOS EN LA SEDE NORTE DEL HOSPITAL DEL SUR</t>
  </si>
  <si>
    <t>JHON JAIME ARANGO LOPERA</t>
  </si>
  <si>
    <t>048-2023</t>
  </si>
  <si>
    <t>PRESTACIÓN DE SERVICIOS PROFESIONALES PARA BRINDAR ACOMPAÑAMIENTO EN EL PROCESO PEDAGÓGICO DE LA INNOVACIÓN Y EMPRENDIMIENTO EN LA CREACIÓN</t>
  </si>
  <si>
    <t>MANUELA GARCIA CHICA</t>
  </si>
  <si>
    <t>ACTA DE LIQUIDACIÓN SUSCRITA EL 07/11/2023</t>
  </si>
  <si>
    <t>Actualizado al 16/11/2023</t>
  </si>
  <si>
    <t>ACTA DE RECIBO OBRA - SUSCRITA EL 02/06/2023</t>
  </si>
  <si>
    <t>ACTA DE LIQUIDACIÓN SUSCRITA EL 27/11/2023</t>
  </si>
  <si>
    <t>ACTA DE LIQUIDACIÓN SUSCRITA EL 12/12/2023</t>
  </si>
  <si>
    <t>Actualizado al 18/12/2023</t>
  </si>
  <si>
    <t>Se firma Acta N° 12 modificatoria</t>
  </si>
  <si>
    <t>Actualizado al 27/12/2023</t>
  </si>
  <si>
    <t>ACTA DE TERMINACIÓN SUSCRITA EL 21/11/2023</t>
  </si>
  <si>
    <t>CONTRATO SUSPENDIDO A PARTIR DEL 26/06/2023</t>
  </si>
  <si>
    <t>ACTA DE RECIBO DE OBRA SUSCRITA EL 10/04/2023 y ACTA DE LIQUIDACIÓN SUSCRITA EL 20/09/2023</t>
  </si>
  <si>
    <t>ACTA DE TERMINACIÓN SUSCRITA EL 03/01/2024</t>
  </si>
  <si>
    <t>ACTA DE RECIBO DE OBRA SUSCRITA EL 03/11/2023</t>
  </si>
  <si>
    <t>Actualizado al 22/12/2023</t>
  </si>
  <si>
    <t>ACTA DE TERMINACIÓN SUSCRITA EL 20/11/2023</t>
  </si>
  <si>
    <t>ACTA DE RECIBO DE OBRA SUSCRITA 30/11/2023</t>
  </si>
  <si>
    <t>Actualizado al 15/12/2023</t>
  </si>
  <si>
    <t>ACTA DE TERMINACIÓN SUSCRITA EL 20/12/2023</t>
  </si>
  <si>
    <t>ACTA DE TERMINACIÓN SUSCRITA EL 22/12/2023</t>
  </si>
  <si>
    <t>050-2023</t>
  </si>
  <si>
    <t>CONTRATO DE OBRA PÚBLICA PARA LA CONSTRUCCIÓN DE LA SOLUCIÓN 2509 (AUTOPISTA SUR) CON LA CALLE31 LOCALIZADA EN EL MUNICIPIO DE ITAGÜÍ EN EL DEPARTAMENTO DE ANTIOQUIA EN EL MARCO DEL PROGRAMA DE VÍAS PARA LA CONEXIÓN DE TERRITORIOS, EL CRECIMIENTO SOSTENIBLE Y LA REACTIVACIÓN 2.0.</t>
  </si>
  <si>
    <t>901.770.235-5</t>
  </si>
  <si>
    <t>CONSORCIO CONEXCIÓN VIAL 2023 (CONVIAL-23)</t>
  </si>
  <si>
    <t>PENDIENTE</t>
  </si>
  <si>
    <t>PENDIENTE CTA DE INICIO</t>
  </si>
  <si>
    <t>001-2024</t>
  </si>
  <si>
    <t>SERVICIOS DE IMPRESIÓN Y FOTOCOPIADO DE DOCUMENTOS BAJO LA MODALIDAD DE OUTSOURCING; PARA EL ADECUADO FUNCIONAMIENTO DE LA EMPRESA INDUCTRIAL Y COMERCIAL DEL ESTADO - ADELI.</t>
  </si>
  <si>
    <t>CLAUDIA MARYORI ZAPATA TABORDA</t>
  </si>
  <si>
    <t>PRESTACIÓN DE SERVICIOS DE APOYO A LA GESTIÓN PARA VERIFICAR LA IMPLEMENTACIÓN Y CUMPLIMIENTO DEL SISTEMA DE GESTIÓN DE LA SEGURIDAD Y SALUD EN EL TRABAJO, (SG-SST), AMBIENTAL Y DE CALIDAD AL PROYECTO DE MODERNIZACIÓN, ORNATO Y APLICACIÓN DE TECNOLOGÍAS DE AHORRO ENERGÉTICO EN EL MUNICIPIO DE ITAGÜÍ.</t>
  </si>
  <si>
    <t>JORGE ALEXANDER GONZÁLEZ RODRIGUEZ</t>
  </si>
  <si>
    <t>002-2024</t>
  </si>
  <si>
    <t>003-2024</t>
  </si>
  <si>
    <t>PRESTACIÓN DE SERVICIOS PROFESIONALES DE INGENIERO ELECTRICISTA PARA VERIFICAR Y HACER SEGUIMIENTO A LA EJECUCIÓN DEL PROYECTO MODERNIZACIÓN, ORNATO Y APLICACIÓN DE TECNOLOGÍAS DE AHORRO ENERGÉTICO EN EL MUNICIPIO DE ITAGÜÍ.</t>
  </si>
  <si>
    <t>HECTOR ANDRÉS GÓMEZ BÁEZ</t>
  </si>
  <si>
    <t xml:space="preserve"> </t>
  </si>
  <si>
    <t>004-2024</t>
  </si>
  <si>
    <t>PRESTACIÓN DE SERVICIOS DE APOYO A LA GESTIÓN PARA EL TRANSPORTE TERRESTE AUTOMOTOR ESPECIAL DE PERSONAL VINCULADO Y CONTRATISTA DE LA EMPRESA INDUSTRIAL Y COMERCIAL DEL ESTADO- ADELI, EN EL CUMPLIMIENTO DE SUS FUNCIONES.</t>
  </si>
  <si>
    <t>CRISTOBAL DANIEL PUERTO ARCE</t>
  </si>
  <si>
    <t>EDISON ALEJJANDRO CARRILLO ARIAS</t>
  </si>
  <si>
    <t>005-2024</t>
  </si>
  <si>
    <t>CONSULTORIA LOGICA ORGANIZACIONAL S.A.S</t>
  </si>
  <si>
    <t>PRESTACIN DE SERVICIOS DE APOYO INTERDISCIPLINARIO EN LA GESTION, ASESORIA Y ACOMPAÑAMIENTO DE LOS PROCESOS DE LA EMPRESA INDUSTRIAL Y COMERCIAL DEL ESTADO ADELI.</t>
  </si>
  <si>
    <t>900.633.291-8</t>
  </si>
  <si>
    <t xml:space="preserve">CARLOS ADOLFO  MUÑOZ LONDOÑO </t>
  </si>
  <si>
    <t>ACTA DE TERMINACIÓN SUSCRITA EL 14/02/2024</t>
  </si>
  <si>
    <t>ACTA DE TERMINACIÓN SUSCRITA EL 29/02/2024</t>
  </si>
  <si>
    <t>ACTA DE TERMINACIÓN SUSCRITA EL  01/04/2024</t>
  </si>
  <si>
    <t>Actualizado al 08/04/2024</t>
  </si>
  <si>
    <t xml:space="preserve">ACTA DE RECIBO DE OBRA SUSCTITA 02/01/2024 </t>
  </si>
  <si>
    <t>ACTA DE TERMINACIÓN SUSCRITA EL 02/01/2024</t>
  </si>
  <si>
    <t>ACTA DE RECIBO SATISFACCIÓN SUSCRITA EL 29/12/2023</t>
  </si>
  <si>
    <t>ACTA DE RECIBO DE OBRA SUSCTITA 14/11/2023</t>
  </si>
  <si>
    <t>ACTA DE RECIBO DE OBRA SUSCTITA 30/11/2024</t>
  </si>
  <si>
    <t>ACTA DE RECIBO DE OBRA SUSCTITA 28/12/2023</t>
  </si>
  <si>
    <t>Actualizado al 08/4/2024</t>
  </si>
  <si>
    <t>ACTA DE RECIBO A SATISFACCIÓN SUSCRITA EL 27/12/2023</t>
  </si>
  <si>
    <t>ACTA DE RECIBO DE OBRA 22/03/2024</t>
  </si>
  <si>
    <t>ACTA DE TERMINACION 22/03/2024</t>
  </si>
  <si>
    <t>Actualizado al 04/08/2024</t>
  </si>
  <si>
    <t>ACTA DE TERMINACION 04/04/2024</t>
  </si>
  <si>
    <t>Actualizado  08/04/2024</t>
  </si>
  <si>
    <t>ACTA DE TERMINACIÓN SUSCRITA EL 31/01/2024</t>
  </si>
  <si>
    <t>CONTRATO INTERADMINISTRATIVO SI-CD-077-2024</t>
  </si>
  <si>
    <t xml:space="preserve">	CONTRATO INTERADMINISTRATIVO DE ADMINISTRACIÓN DELEGADA DEL PROYECTO "MEJORAMIENTO DE LA INFRAESTRUCTURA DEPORTIVA Y RECREATIVA EN EL MUNICIPIO DE ITAGÜÍ". ENTRE EL MUNICIPIO DE ITAGÜÍ Y LA AGENCIA DE DESARROLLO LOCAL DE ITAGÜÍ - ADELI</t>
  </si>
  <si>
    <t>900.590.434-8</t>
  </si>
  <si>
    <t>AGENCIA DE DESARROLLO LOCAL DE ITAGUI</t>
  </si>
  <si>
    <t>CONTRATO INTERADMINISTRATIVO  SM-CD-083-2024</t>
  </si>
  <si>
    <t>CONTRATO INTERADMINISTRATIVO DE ADMINISTRACIÓN DELEGADA DE LOS RECURSOS DESTINADOS AL MANTENIMIENTO, FORTALECIMIENTO Y ACTUALIZACIÓN DE LA RED SEMAFÓRICA Y EL CENTRO DE MONITOREO DEL MUNICIPIO DE ITAGÜÍ</t>
  </si>
  <si>
    <t>CONTRATO INTERADMINICTRATIVO  SI-CD-088-2024</t>
  </si>
  <si>
    <t>CONTRATO INTERADMINISTRATIVO DE ADMINISTRACIÓN DELEGADA DEL PROYECTO "ADECUACION Y MANTENIMIENTO DE AIRES ACONDICIONADOS Y SISTEMAS ELECTRICOS, ELECTROMECÁNICOS E HIDRAULICOS EN EQUIPAMIENTOS Y ESPACIOS PÚBLICOS DEL MUNICIPIO DE ITAGUI"</t>
  </si>
  <si>
    <t xml:space="preserve">ARRENDAMIENTO DE LOCAL COMERCIAL 311 DEL CENTRO COMERCIAL LA GRAN MANZANA UBICADO EN LA CARRERA 49# 50 A-20, TERCER PISO, PARA EL FUNCIONAMIENTO DE LAS DEPENDENCIAS DE LA ADMINISTRACION MUNICIPAL QUE SEAN ASIGNADAS. </t>
  </si>
  <si>
    <t>CONTRATO INTERADMINISRATIVO SSA-CD-116-2024</t>
  </si>
  <si>
    <t xml:space="preserve">CONTRATO INTERADMINISTRATIVO SSA-CD-108-2024 </t>
  </si>
  <si>
    <t xml:space="preserve">	ARRENDAMIENTO DE UN BIEN INMUEBLE UBICADO EN EL MUNICIPIO DE ITAGÜÍ EN LA CARRERA 49 N° 50 A-20 EDIFICIO GRAN MANZANA LOCAL 310, PARA EL FUNCIONAMIENTO DE LA SECRETARÍA DE EDUCACIÓN.</t>
  </si>
  <si>
    <t>LA FORMULACIÓN Y ACTUALIZACIÓN DE INSTRUMENTOS DE PLANIFICACIÓN QUE PERMITAN DESARROLLAR POLÍTICAS PLANES Y PROYECTOS EN MATERIA DE MOVILIDAD Y SEGURIDAD VIAL EN EL MUNICIPIO DE ITAGÜÍ</t>
  </si>
  <si>
    <r>
      <rPr>
        <sz val="9"/>
        <rFont val="Calibri"/>
        <family val="2"/>
        <scheme val="minor"/>
      </rPr>
      <t>NICOLAS LONSOÑO OSSA Y ANAMARIA GONZALES</t>
    </r>
    <r>
      <rPr>
        <sz val="9"/>
        <color rgb="FFFF0000"/>
        <rFont val="Calibri"/>
        <family val="2"/>
        <scheme val="minor"/>
      </rPr>
      <t xml:space="preserve"> </t>
    </r>
  </si>
  <si>
    <t>CONTRATO INTERADMINISTRATIVO SI-CD-125-2024</t>
  </si>
  <si>
    <t>ADECUACIÓN Y MANTENIMIENTO DE LAS EDIFICACIONES DEL MUNICIPIO DE ITAGÜÍ DESTINADAS PARA EL SERVICIO PÚBLICO.</t>
  </si>
  <si>
    <t>006-2024</t>
  </si>
  <si>
    <t>PRESTACIO DE SERVICIOS PROFESIONALES PARA ACOMPAÑAR Y SOPORTAR A LA AGENCIA DE DESARROLLO LOCAL DE ITAGUI- ADELI EN LA ACTUALIZACIÓN, DESARROLLO, FORTALECIMIENTO Y DOCUMENTACIÓN DEL SISTEMA DE GESTION DE SEGURIDAD Y TABAJO (SG-SST) VIGENCIA 2024</t>
  </si>
  <si>
    <t xml:space="preserve">ERICA VIVIANA BEDOYA VILLADA </t>
  </si>
  <si>
    <t xml:space="preserve">SUSANA MARIA SALDARRIAGA </t>
  </si>
  <si>
    <t>CONTRATO INTERADMINISTRATIVO SM-CD-123-2024</t>
  </si>
  <si>
    <t>007-2024</t>
  </si>
  <si>
    <t>008-2024</t>
  </si>
  <si>
    <t>MANTENIMIENTO, FORTALECIMIENTO Y ACTUALIZACIÓN DE LA RED SEMAFÓRICA Y EL CENTRO DE MONITOREO DEL MUNICIPIO DE ITAGÜÍ.</t>
  </si>
  <si>
    <t xml:space="preserve">ENERGIZANDO INGENIERIA Y CONSTRUCCION SAS </t>
  </si>
  <si>
    <t>900.155.215-8</t>
  </si>
  <si>
    <t>ADECUACIÓN Y MANTENIMIENTO DE AIRES ACONDICIONADOS Y SISTEMAS ELECTROMECANICOS E HIDRAULICOS EN EQUIPAMIENTOS Y ESPACIOS PUBLICOS DEL MUNICIPIO DE ITAGUI.</t>
  </si>
  <si>
    <t>$ 1,144,001,753</t>
  </si>
  <si>
    <t xml:space="preserve">INGENIEROS ALIADOS S.A.S.         INV. PUBLICA 002/2024 </t>
  </si>
  <si>
    <t xml:space="preserve">APOYO CONLOGICA </t>
  </si>
  <si>
    <t>CONTRATO INTERADMINISTRATIVO SI-CD-130-2024</t>
  </si>
  <si>
    <t xml:space="preserve">CONTRATO INTERADMINISTRATIVO DE ADMINISTRACIÓN DELEGADA DELPROYECTO “ELABORACIÓN DE ESTUDIOS Y DISEÑOS PARA EL DESARROLLO DE OBRAS ESPACIO PUBLICO, DE INFRAESTRUCTURA FISICA Y REDES DE SERVICIO PÚBLICO DEL MUNICIPIO DE ITAGUI” </t>
  </si>
  <si>
    <t>009-2024</t>
  </si>
  <si>
    <t xml:space="preserve">PRESTACION DE SERVICIOS DE APOYO A LA GESTIÓN PARA SOPORTAR A LA AGENCIA DE DESARROLLO LOCAL DE ITAGUI- ADELI EN LA PROMOCION DE LA IMAGEN INSTITUCIONAL MEDIANTE ESTRATEGIAS Y ACCIONES COMUNICATIVAS EN LOS DIFERENTES MEDIOS Y CANALES DE COMUNICACIÓN MASIVA. </t>
  </si>
  <si>
    <t xml:space="preserve">LAURA MARCELA BUSTOS CORREA </t>
  </si>
  <si>
    <t>010-2024</t>
  </si>
  <si>
    <t xml:space="preserve">ADQUISICION DE INSUMOS DE PAPELERIA, ELEMENTOS DE OFICINA, SERVICIO DE IMPRESIÓN Y COPIADO DE  DOCUMENTOS BAJO LA MODALIDAD DE OUTSOURCING PARA EL FUNCIONAMIENTO DE LA EMPRESA INDUSTRIAL Y COMERCIAL DEL ESTADO ADELI. </t>
  </si>
  <si>
    <t>011-2024</t>
  </si>
  <si>
    <t>MANTENIMIENTO PREVENTIVO DE PLANTAS Y SUBESTACIONES ELÉCTRICAS DEL EDIFICIO PRINCIPAL Y DEMÁS EDIFICACIONES DE USO INSTITUCIONAL DEL MUNICIPIO DE ITAGÜÍ</t>
  </si>
  <si>
    <t>CONSORCIO INTERNACIONAL DE SOLUCIONES INTEGRALES S.A.S B.I.C</t>
  </si>
  <si>
    <t>811.012.753-1</t>
  </si>
  <si>
    <t>$ 139.907.882 </t>
  </si>
  <si>
    <t>https://community.secop.gov.co/Public/Tendering/OpportunityDetail/Index?noticeUID=CO1.NTC.5548811&amp;isFromPublicArea=True&amp;isModal=False</t>
  </si>
  <si>
    <t>https://community.secop.gov.co/Public/Tendering/OpportunityDetail/Index?noticeUID=CO1.NTC.5548396&amp;isFromPublicArea=True&amp;isModal=False</t>
  </si>
  <si>
    <t xml:space="preserve">link o url </t>
  </si>
  <si>
    <t>https://community.secop.gov.co/Public/Tendering/OpportunityDetail/Index?noticeUID=CO1.NTC.5821754&amp;isFromPublicArea=True&amp;isModal=False</t>
  </si>
  <si>
    <t>https://community.secop.gov.co/Public/Tendering/OpportunityDetail/Index?noticeUID=CO1.NTC.5933182&amp;isFromPublicArea=True&amp;isModal=False</t>
  </si>
  <si>
    <t>https://community.secop.gov.co/Public/Tendering/OpportunityDetail/Index?noticeUID=CO1.NTC.6006755&amp;isFromPublicArea=True&amp;isModal=False</t>
  </si>
  <si>
    <t>https://community.secop.gov.co/Public/Tendering/OpportunityDetail/Index?noticeUID=CO1.NTC.6068437&amp;isFromPublicArea=True&amp;isModal=False</t>
  </si>
  <si>
    <t>https://community.secop.gov.co/Public/Tendering/OpportunityDetail/Index?noticeUID=CO1.NTC.6064524&amp;isFromPublicArea=True&amp;isModal=False</t>
  </si>
  <si>
    <t>https://community.secop.gov.co/Public/Tendering/OpportunityDetail/Index?noticeUID=CO1.NTC.6097074&amp;isFromPublicArea=True&amp;isModal=False</t>
  </si>
  <si>
    <t>https://community.secop.gov.co/Public/Tendering/OpportunityDetail/Index?noticeUID=CO1.NTC.6105526&amp;isFromPublicArea=True&amp;isModal=</t>
  </si>
  <si>
    <t>https://community.secop.gov.co/Public/Tendering/OpportunityDetail/Index?noticeUID=CO1.NTC.6162729&amp;isFromPublicArea=True&amp;isModal=False</t>
  </si>
  <si>
    <t>012-2024</t>
  </si>
  <si>
    <t>800.214.001-9</t>
  </si>
  <si>
    <t>FITCH RATINGS COLOMBIA S.A. SOCIEDAD CALIFICADORA DE VALORES</t>
  </si>
  <si>
    <t>31/09/2024</t>
  </si>
  <si>
    <t xml:space="preserve">PENDIENTE </t>
  </si>
  <si>
    <t xml:space="preserve">https://community.secop.gov.co/Public/Tendering/OpportunityDetail/Index?noticeUID=CO1.NTC.6169317&amp;isFromPublicArea=True&amp;isModal=False </t>
  </si>
  <si>
    <t>https://community.secop.gov.co/Public/Tendering/OpportunityDetail/Index?noticeUID=CO1.NTC.5419523&amp;isFromPublicArea=True&amp;isModal=False</t>
  </si>
  <si>
    <t xml:space="preserve">AUNAR ESFUERZOS ECONÓMICOS, TÉCNICOS Y ADMINSITRATIVOS PARA REALIZAR LA INSTALACIÓN DEL ALUMBRADO PÚBLICO NAVIDEÑO COMO ESTRATEGIA PARA LA EJECUCIÓN DEL PROYECTOS "INSTALACIÓN DE ILUMINACIÓN ORNAMENTAL" ENTRE EL MUNICIPIO DE ITAGUI Y LA AGENCIA DE DESARROLLO LOCAL DE ITAGUI- ADELI </t>
  </si>
  <si>
    <t>900.590.434-9</t>
  </si>
  <si>
    <t xml:space="preserve">Fecha publicación Acta de Inicio </t>
  </si>
  <si>
    <t>Fecha publicación Acta Verificación de garatías</t>
  </si>
  <si>
    <t>Fecha expedición Verificación de garantías</t>
  </si>
  <si>
    <t xml:space="preserve">Fecha expedición Acta de inicio </t>
  </si>
  <si>
    <t>Fecha expedición Asignación de supervisión</t>
  </si>
  <si>
    <t xml:space="preserve">Fecha publicación Asignación de supervisión </t>
  </si>
  <si>
    <t xml:space="preserve">Fecha Publicación Adición </t>
  </si>
  <si>
    <t>Modificación</t>
  </si>
  <si>
    <t>Fecha Publicación Modificiación</t>
  </si>
  <si>
    <t>Fecha Terminación</t>
  </si>
  <si>
    <t>Fecha expedición Modificación</t>
  </si>
  <si>
    <t>Fecha expedición Adición</t>
  </si>
  <si>
    <t>Fecha publicación pólizas adición</t>
  </si>
  <si>
    <t>Fecha publicación pólizas modificación</t>
  </si>
  <si>
    <t>Fecha Publicación terminación</t>
  </si>
  <si>
    <t>Fecha Liquidación</t>
  </si>
  <si>
    <t>Fecha Publicación liquidación</t>
  </si>
  <si>
    <t>Fecha Recibo a Satisfacción</t>
  </si>
  <si>
    <t>Fecha Publicación Recibo a Satisfaccción</t>
  </si>
  <si>
    <t>Evento realizado</t>
  </si>
  <si>
    <t xml:space="preserve">ADECUACION Y MANTENIMIENTO DE LAS EDIFICACIONES DEL MUNICIPIO DE ITAGUÍ DESTINADAS PARA EL SERVICIO PÚBLICO. </t>
  </si>
  <si>
    <t>901.126.277-3</t>
  </si>
  <si>
    <t>900.510.891-9</t>
  </si>
  <si>
    <t>INTERVENTORIA TECNICA, ADMINISTRATIVA, FINANCIERA, JURIDICA Y AMBIENTAL PARA LA ADECUACION Y MANTENIMIENTO DE LAS EDIFICACIONES DEL MUNICIPIO DE ITAGUI DESTINADAS PARA EL SERVICIO PÚBLICO.</t>
  </si>
  <si>
    <t>CONTRATO INTERADMINISTRATIVO SI-CD-136-2024</t>
  </si>
  <si>
    <t xml:space="preserve"> 014-2024</t>
  </si>
  <si>
    <r>
      <t xml:space="preserve">M3 GRUPO EMPRESARIAL S.A.S </t>
    </r>
    <r>
      <rPr>
        <sz val="9"/>
        <color rgb="FFFF0000"/>
        <rFont val="Calibri"/>
        <family val="2"/>
        <scheme val="minor"/>
      </rPr>
      <t>( INV. PÚBLICA N°  001 - 2024)</t>
    </r>
  </si>
  <si>
    <r>
      <t>JERA INGENIERIA S.A.S</t>
    </r>
    <r>
      <rPr>
        <sz val="9"/>
        <color rgb="FFFF0000"/>
        <rFont val="Calibri"/>
        <family val="2"/>
        <scheme val="minor"/>
      </rPr>
      <t xml:space="preserve"> (INV PRIVADA N°  003 - 2024)</t>
    </r>
  </si>
  <si>
    <t>013-2024</t>
  </si>
  <si>
    <r>
      <t xml:space="preserve">ACTUALIZADO POR:  </t>
    </r>
    <r>
      <rPr>
        <b/>
        <sz val="11"/>
        <color theme="1"/>
        <rFont val="Calibri"/>
        <family val="2"/>
        <scheme val="minor"/>
      </rPr>
      <t>MARIA CAMILA GUISAO ZEA</t>
    </r>
    <r>
      <rPr>
        <sz val="11"/>
        <color theme="1"/>
        <rFont val="Calibri"/>
        <family val="2"/>
        <scheme val="minor"/>
      </rPr>
      <t xml:space="preserve"> </t>
    </r>
  </si>
  <si>
    <t>https://community.secop.gov.co/Public/Tendering/OpportunityDetail/Index?noticeUID=CO1.NTC.6120538&amp;isFromPublicArea=True&amp;isModal=False</t>
  </si>
  <si>
    <t>https://community.secop.gov.co/Public/Tendering/OpportunityDetail/Index?noticeUID=CO1.NTC.6255760&amp;isFromPublicArea=True&amp;isModal=False</t>
  </si>
  <si>
    <t xml:space="preserve">NICOLAS LONDOÑO OSSA </t>
  </si>
  <si>
    <r>
      <t>CONTRATO INTERADMINISTRATIVO DE ADMINISTRACIÓN DELEGADA DEL PROYECTO ESTUDIOS Y DISEÑOS DE LA AMPLIACION VIAL Y MEJORAMIENTO URBANISTICO DE LA CALLE 36 DESDE LA CARRERA 70 HASTA LA QUEBRADA LA LIMONA EN ITAGUI, Y PARA SAN ANTONIO DE PRADO EN MEDELLIN, DESDE LA</t>
    </r>
    <r>
      <rPr>
        <b/>
        <sz val="10"/>
        <color theme="1"/>
        <rFont val="Calibri"/>
        <family val="2"/>
        <scheme val="minor"/>
      </rPr>
      <t xml:space="preserve"> QUEBRADA LA LIMONA</t>
    </r>
    <r>
      <rPr>
        <sz val="10"/>
        <color theme="1"/>
        <rFont val="Calibri"/>
        <family val="2"/>
        <scheme val="minor"/>
      </rPr>
      <t xml:space="preserve"> POR LAS CARRERAS 54E Y 55 HASTA LA INSTITUCION EDUCATIVA ÁNGELA RESTREPO MORENO DE MEDELLIN ANTIOQUIA, ENTRE EL MUNICIPIO DE ITAGÜÍ Y LA AGENCIA DE DESARROLLO LOCAL DE ITAGÜÍ ADELI</t>
    </r>
  </si>
  <si>
    <r>
      <t xml:space="preserve">CONTRATO INTERADMINISTRATIVO DE ADMINISTRACIÓN DELEGADA PARA LA AMPLIACIÓN Y ACTUALIZACIÓN DE LA </t>
    </r>
    <r>
      <rPr>
        <b/>
        <u/>
        <sz val="10"/>
        <color theme="1"/>
        <rFont val="Calibri"/>
        <family val="2"/>
        <scheme val="minor"/>
      </rPr>
      <t>RED SEMAFORICA</t>
    </r>
    <r>
      <rPr>
        <sz val="10"/>
        <color theme="1"/>
        <rFont val="Calibri"/>
        <family val="2"/>
        <scheme val="minor"/>
      </rPr>
      <t xml:space="preserve"> DEL MUNICIPIO DE ITAGÜÍ</t>
    </r>
  </si>
  <si>
    <r>
      <t xml:space="preserve">CONTRATO INTERADMINISTRATIVO DE ADMINISTRACIÓN DELEGADA DEL PROYECTO "AMPLIACIÓN DE LA INFRAESTRUCTURA FÍSICA DE LA INSTITUCIÓN EDUCATIVA </t>
    </r>
    <r>
      <rPr>
        <b/>
        <u/>
        <sz val="10"/>
        <color theme="1"/>
        <rFont val="Calibri"/>
        <family val="2"/>
        <scheme val="minor"/>
      </rPr>
      <t>ORESTES SINDICI</t>
    </r>
    <r>
      <rPr>
        <sz val="10"/>
        <color theme="1"/>
        <rFont val="Calibri"/>
        <family val="2"/>
        <scheme val="minor"/>
      </rPr>
      <t xml:space="preserve"> DEL MUNICPIO DE ITAGÜÍ, ANTIOQUIA" ENTRE EL MUNICIPIO DE ITAGÜÍ Y LA AGENCIA DE DESARROLLO LOCAL DE ITAGÜÍ.</t>
    </r>
  </si>
  <si>
    <r>
      <t xml:space="preserve">CONTRATO INTERADMINISTRATIVO DE ADMINISTRACIÓN DELEGADA DEL PROYECTO "AMPLIACIÓN DE LA INFRAESTRUCTURA FÍSICA DE LA INSTITUCIÓN EDUCATIVA </t>
    </r>
    <r>
      <rPr>
        <b/>
        <u/>
        <sz val="10"/>
        <color theme="1"/>
        <rFont val="Calibri"/>
        <family val="2"/>
        <scheme val="minor"/>
      </rPr>
      <t>MARIA JOSEFA ESCOBAR</t>
    </r>
    <r>
      <rPr>
        <sz val="10"/>
        <color theme="1"/>
        <rFont val="Calibri"/>
        <family val="2"/>
        <scheme val="minor"/>
      </rPr>
      <t xml:space="preserve"> DEL MUNICPIO DE ITAGÜÍ, ANTIOQUIA" ENTRE EL MUNICIPIO DE ITAGÜÍ Y LA AGENCIA DE DESARROLLO LOCAL DE ITAGÜÍ.</t>
    </r>
  </si>
  <si>
    <t>2023</t>
  </si>
  <si>
    <t>2024</t>
  </si>
  <si>
    <t>CONTRATO INTERADMINISTRATIVO SSA-CD-026-2024</t>
  </si>
  <si>
    <t>CONTRATO INTERADMINICTRATIVO SSA-CD-029-2024</t>
  </si>
  <si>
    <t xml:space="preserve">ARRENDAMIENTO DE LOCAL COMERCIAL 311  UBICAO EN LA  CARRERA 49# 50 A-20, CENTRO COMERCIAL LA GRAN MANZANA, TERCER PISO, PARA EL FUNCIONAMIENTO Y EL USO  DE LA OFICINA DE CONTROL INTERNO  DISCIPLINARIO, DEPENDENCIA DE LA ADMINISTRACION MUNICIPAL. </t>
  </si>
  <si>
    <t xml:space="preserve">FINALIZADOS </t>
  </si>
  <si>
    <t>015-2024</t>
  </si>
  <si>
    <t xml:space="preserve">https://community.secop.gov.co/Public/Tendering/OpportunityDetail/Index?noticeUID=CO1.NTC.6262914&amp;isFromPublicArea=True&amp;isModal=False </t>
  </si>
  <si>
    <t>PRESTACIÓN DE LOS SERVICIOS PROFESIONALES PARA LA RENOVACION DE CALIFICACIÓN DEL FINANCIAMIENTO DEL PROYECTO DE MEJORAMIENTO DEL ENTORNO URBANISTICO Y LA TRANSITABILIDAD EN LA CONSTRUCCIÓN DE LA SOLUCIÓN VIAL RUTA 2509 (AUTOPISTA SUR) CON CALLE 31 LOCALIZADA EN EL MUNICIPIO DE ITAGÜÍ EN EL DEPARTAMENTO DE ANTIOQUIA EN EL MARCO DEL PROGRAMA VÍAS PARA LA CONEXIÓN DE TERRITORIOS, EL CRECIMIENTO SOSTENIBLE Y LA REACTIVACIÓN 2.0</t>
  </si>
  <si>
    <t>PRESTACIÓN DE SERVICIOS DE APOYO A LA GESTIÓN EN EL TRANSPORTE, ALMACENAMIENTO, CUSTODIA DE ARCHIVOS FÍSICOS Y CONSULTAS DEL ARCHIVO CENTRAL DE LA AGENCIA DE DESARROLLO LOCAL DE ITAGÜÍ – ADELI</t>
  </si>
  <si>
    <t>900.030.197-5</t>
  </si>
  <si>
    <t xml:space="preserve">ESTRATEGIAS DOCUMENTALES S.A.S </t>
  </si>
  <si>
    <t xml:space="preserve">ACTA MODIFICATORIA N° 1 </t>
  </si>
  <si>
    <t>Se firmo Acta N° 8  modificatoria en plazo:  hasta el 22/12/2024</t>
  </si>
  <si>
    <t>016-2024</t>
  </si>
  <si>
    <t>INTERVENTORÍA TÉCNICA, ADMINISTRATIVA, FINANCIERA Y AMBIENTAL PARA LA MODERNIZACIÓN, REFORZAMIENTO Y EXPANSIÓN, ASÍ COMO LA OPERACIÓN Y EL MANTENIMIENTO Y ACTIVIDADES CONEXAS, COMPLEMENTARIAS, ASOCIADAS AL SISTEMA DE ALUMBRADO CON TECNOLOGÍA LED DEL MUNICIPIO DE ITAGÜÍ</t>
  </si>
  <si>
    <t>FLUXES INGENIERÍA S.A.S.</t>
  </si>
  <si>
    <t xml:space="preserve">https://community.secop.gov.co/Public/Tendering/OpportunityDetail/Index?noticeUID=CO1.NTC.6290627&amp;isFromPublicArea=True&amp;isModal=False </t>
  </si>
  <si>
    <t>ORDEN DE SERVICIO 01-2024</t>
  </si>
  <si>
    <t>MANTENIMIENTO PREVENTIVO Y CORRECTIVO DE AIRES ACONDICIONADOS Y SUS DIFERENTES SISTEMAS COMPUESTOS DE LAS INSTALACIONES DONDE FUNCIONA LA AGENCIA DE DESARROLLO LOCAL DE ITAGUI- ADELI</t>
  </si>
  <si>
    <t>INGENIEROS ALIADOS S.A.S</t>
  </si>
  <si>
    <t xml:space="preserve">$14.799.852	</t>
  </si>
  <si>
    <t xml:space="preserve">https://community.secop.gov.co/Public/Tendering/OpportunityDetail/Index?noticeUID=CO1.NTC.6292335&amp;isFromPublicArea=True&amp;isModal=False </t>
  </si>
  <si>
    <t xml:space="preserve">PABLO ANDRES GOMEZ BAEZ </t>
  </si>
  <si>
    <t>017-2024</t>
  </si>
  <si>
    <t>PRESTACIÓN DE SERVICIOS DE APOYO A LA GESTIÓN PARA LLEVAR A CABO LAS ACTIVIDADES LOGÍSTICAS, OPERATIVAS Y ORGANIZACIONALES DE LOS PLANES ESTRATÉGICOS DE TALENTO HUMANO, INSTITUCIONAL DE CAPACITACIONES, SEGURIDAD Y SALUD EN EL TRABAJO (SG-SST) Y ANUAL DE BIENESTAR Y ESTÍMULOS E INCENTIVOS 2024, DIRIGIDOS A LOS SERVIDORES PÚBLICOS DE LA AGENCIA DE DESARROLLO LOCAL DE ITAGÜÍ - ADELI.</t>
  </si>
  <si>
    <t>811.034.663-1</t>
  </si>
  <si>
    <t>CONSTRUCCION COLECTIVA S.A.S</t>
  </si>
  <si>
    <t>ESTEFANIA CALDERON ARCILA</t>
  </si>
  <si>
    <t>https://community.secop.gov.co/Public/Tendering/OpportunityDetail/Index?noticeUID=CO1.NTC.6318926&amp;isFromPublicArea=True&amp;isModal=False</t>
  </si>
  <si>
    <t>018-2024</t>
  </si>
  <si>
    <t xml:space="preserve">ELABORACIÓN DE ESTUDIOS Y DISEÑOS DE LA VÍA DE ACCESO EN EL SECTOR DE LA SANTA CRUZ DEL MUNICIPIO DE ITAGÜÍ. </t>
  </si>
  <si>
    <t xml:space="preserve">900.355.180-6 </t>
  </si>
  <si>
    <t xml:space="preserve">CONCAVAS S.A.S </t>
  </si>
  <si>
    <t xml:space="preserve">https://community.secop.gov.co/Public/Tendering/OpportunityDetail/Index?noticeUID=CO1.NTC.6340662&amp;isFromPublicArea=True&amp;isModal=False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</si>
</sst>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3" formatCode="_-* #,##0.00_-;\-* #,##0.00_-;_-* &quot;-&quot;??_-;_-@_-"/>
    <numFmt numFmtId="164" formatCode="&quot;$&quot;#,##0;[Red]\-&quot;$&quot;#,##0"/>
    <numFmt numFmtId="165" formatCode="_-&quot;$&quot;* #,##0.00_-;\-&quot;$&quot;* #,##0.00_-;_-&quot;$&quot;* &quot;-&quot;??_-;_-@_-"/>
    <numFmt numFmtId="166" formatCode="[$-C0A]d\-mmm\-yyyy;@"/>
    <numFmt numFmtId="167" formatCode="[$$-240A]\ #,##0"/>
    <numFmt numFmtId="168" formatCode="_-&quot;$&quot;* #,##0_-;\-&quot;$&quot;* #,##0_-;_-&quot;$&quot;* &quot;-&quot;??_-;_-@_-"/>
  </numFmts>
  <fonts count="36">
    <font>
      <sz val="11"/>
      <color theme="1"/>
      <name val="Calibri"/>
      <family val="2"/>
      <scheme val="minor"/>
    </font>
    <font>
      <sz val="6"/>
      <color theme="1"/>
      <name val="Calibri"/>
      <family val="2"/>
      <scheme val="minor"/>
    </font>
    <font>
      <sz val="11"/>
      <color theme="1"/>
      <name val="Calibri"/>
      <family val="2"/>
      <scheme val="minor"/>
    </font>
    <font>
      <b/>
      <sz val="10"/>
      <color theme="1"/>
      <name val="Calibri"/>
      <family val="2"/>
      <scheme val="minor"/>
    </font>
    <font>
      <sz val="9"/>
      <color theme="1"/>
      <name val="Arial"/>
      <family val="2"/>
    </font>
    <font>
      <sz val="9"/>
      <color indexed="81"/>
      <name val="Tahoma"/>
      <family val="2"/>
    </font>
    <font>
      <b/>
      <sz val="9"/>
      <color indexed="81"/>
      <name val="Tahoma"/>
      <family val="2"/>
    </font>
    <font>
      <sz val="9"/>
      <color theme="1"/>
      <name val="Calibri"/>
      <family val="2"/>
      <scheme val="minor"/>
    </font>
    <font>
      <sz val="9"/>
      <color rgb="FFFF0000"/>
      <name val="Calibri"/>
      <family val="2"/>
      <scheme val="minor"/>
    </font>
    <font>
      <b/>
      <sz val="9"/>
      <color theme="1"/>
      <name val="Calibri"/>
      <family val="2"/>
      <scheme val="minor"/>
    </font>
    <font>
      <b/>
      <sz val="9"/>
      <name val="Calibri"/>
      <family val="2"/>
      <scheme val="minor"/>
    </font>
    <font>
      <sz val="9"/>
      <name val="Calibri"/>
      <family val="2"/>
      <scheme val="minor"/>
    </font>
    <font>
      <sz val="9"/>
      <color rgb="FF000000"/>
      <name val="Calibri"/>
      <family val="2"/>
      <scheme val="minor"/>
    </font>
    <font>
      <b/>
      <sz val="9"/>
      <color theme="1"/>
      <name val="Calibri "/>
    </font>
    <font>
      <b/>
      <sz val="9"/>
      <name val="Calibri "/>
    </font>
    <font>
      <sz val="9"/>
      <color theme="1"/>
      <name val="Calibri "/>
    </font>
    <font>
      <sz val="9"/>
      <name val="Calibri "/>
    </font>
    <font>
      <sz val="9"/>
      <color rgb="FFFF0000"/>
      <name val="Calibri "/>
    </font>
    <font>
      <sz val="11"/>
      <name val="Calibri"/>
      <family val="2"/>
      <scheme val="minor"/>
    </font>
    <font>
      <b/>
      <u/>
      <sz val="10"/>
      <color rgb="FFFF0000"/>
      <name val="Calibri"/>
      <family val="2"/>
      <scheme val="minor"/>
    </font>
    <font>
      <b/>
      <u/>
      <sz val="9"/>
      <color theme="1"/>
      <name val="Calibri"/>
      <family val="2"/>
      <scheme val="minor"/>
    </font>
    <font>
      <b/>
      <sz val="14"/>
      <color theme="1"/>
      <name val="Calibri"/>
      <family val="2"/>
      <scheme val="minor"/>
    </font>
    <font>
      <sz val="8"/>
      <name val="Calibri"/>
      <family val="2"/>
      <scheme val="minor"/>
    </font>
    <font>
      <b/>
      <u/>
      <sz val="9"/>
      <color rgb="FFFF0000"/>
      <name val="Calibri "/>
    </font>
    <font>
      <b/>
      <u/>
      <sz val="11"/>
      <color rgb="FF00B0F0"/>
      <name val="Calibri"/>
      <family val="2"/>
      <scheme val="minor"/>
    </font>
    <font>
      <sz val="14"/>
      <color rgb="FFFF0000"/>
      <name val="Calibri"/>
      <family val="2"/>
      <scheme val="minor"/>
    </font>
    <font>
      <sz val="9"/>
      <color rgb="FF000000"/>
      <name val="Arial"/>
      <family val="2"/>
    </font>
    <font>
      <sz val="11.5"/>
      <color rgb="FF000000"/>
      <name val="Arial"/>
      <family val="2"/>
    </font>
    <font>
      <sz val="11"/>
      <color theme="1"/>
      <name val="Arial"/>
      <family val="2"/>
    </font>
    <font>
      <b/>
      <sz val="11"/>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b/>
      <u/>
      <sz val="10"/>
      <color theme="1"/>
      <name val="Calibri"/>
      <family val="2"/>
      <scheme val="minor"/>
    </font>
    <font>
      <sz val="10"/>
      <color rgb="FF000000"/>
      <name val="Arial"/>
      <family val="2"/>
    </font>
    <font>
      <sz val="10"/>
      <color theme="1"/>
      <name val="Arial"/>
      <family val="2"/>
    </font>
  </fonts>
  <fills count="19">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6"/>
        <bgColor indexed="64"/>
      </patternFill>
    </fill>
    <fill>
      <patternFill patternType="solid">
        <fgColor theme="7"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00B050"/>
        <bgColor indexed="64"/>
      </patternFill>
    </fill>
    <fill>
      <patternFill patternType="solid">
        <fgColor theme="5" tint="-0.249977111117893"/>
        <bgColor indexed="64"/>
      </patternFill>
    </fill>
    <fill>
      <patternFill patternType="solid">
        <fgColor rgb="FF3399FF"/>
        <bgColor indexed="64"/>
      </patternFill>
    </fill>
    <fill>
      <patternFill patternType="solid">
        <fgColor theme="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30" fillId="0" borderId="0" applyNumberFormat="0" applyFill="0" applyBorder="0" applyAlignment="0" applyProtection="0"/>
  </cellStyleXfs>
  <cellXfs count="236">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center"/>
    </xf>
    <xf numFmtId="0" fontId="4" fillId="0" borderId="0" xfId="0" applyFont="1"/>
    <xf numFmtId="0" fontId="1" fillId="0" borderId="0" xfId="0" applyFont="1" applyAlignment="1">
      <alignment vertical="center"/>
    </xf>
    <xf numFmtId="0" fontId="1" fillId="0" borderId="0" xfId="0" applyFont="1" applyAlignment="1">
      <alignment horizontal="center" vertical="center"/>
    </xf>
    <xf numFmtId="0" fontId="7" fillId="0" borderId="0" xfId="0" applyFont="1"/>
    <xf numFmtId="0" fontId="9" fillId="2" borderId="1" xfId="0" applyFont="1" applyFill="1" applyBorder="1" applyAlignment="1">
      <alignment horizontal="center" vertical="center"/>
    </xf>
    <xf numFmtId="166"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7" fillId="0" borderId="1" xfId="0" applyNumberFormat="1" applyFont="1" applyBorder="1" applyAlignment="1">
      <alignment horizontal="center" vertical="center"/>
    </xf>
    <xf numFmtId="0" fontId="1" fillId="0" borderId="1" xfId="0" applyFont="1" applyBorder="1" applyAlignment="1">
      <alignment horizontal="justify" vertical="center"/>
    </xf>
    <xf numFmtId="0" fontId="1" fillId="0" borderId="0" xfId="0" applyFont="1" applyAlignment="1">
      <alignment horizontal="justify" vertical="center"/>
    </xf>
    <xf numFmtId="0" fontId="4" fillId="0" borderId="0" xfId="0" applyFont="1" applyAlignment="1">
      <alignment horizontal="justify" vertical="center"/>
    </xf>
    <xf numFmtId="0" fontId="9" fillId="5"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49" fontId="9" fillId="5"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166"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7" fontId="13" fillId="2" borderId="1" xfId="0" applyNumberFormat="1" applyFont="1" applyFill="1" applyBorder="1" applyAlignment="1">
      <alignment horizontal="center" vertical="center" wrapText="1"/>
    </xf>
    <xf numFmtId="167" fontId="13"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14" fontId="15" fillId="3"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horizontal="justify" vertical="center"/>
    </xf>
    <xf numFmtId="0" fontId="15" fillId="0" borderId="1" xfId="0" applyFont="1" applyBorder="1" applyAlignment="1">
      <alignment horizontal="justify" vertical="center" wrapText="1"/>
    </xf>
    <xf numFmtId="3" fontId="15" fillId="0" borderId="1" xfId="0" applyNumberFormat="1" applyFont="1" applyBorder="1" applyAlignment="1">
      <alignment horizontal="center" vertical="center"/>
    </xf>
    <xf numFmtId="167" fontId="16"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17" fillId="0" borderId="1" xfId="0" applyFont="1" applyBorder="1" applyAlignment="1">
      <alignment horizontal="justify" vertical="center"/>
    </xf>
    <xf numFmtId="14" fontId="16" fillId="3"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xf>
    <xf numFmtId="168" fontId="16" fillId="3" borderId="1" xfId="1"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1" fillId="0" borderId="0" xfId="0" applyFont="1" applyAlignment="1">
      <alignment horizontal="center"/>
    </xf>
    <xf numFmtId="0" fontId="7"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6" borderId="1" xfId="0" applyFont="1" applyFill="1" applyBorder="1" applyAlignment="1">
      <alignment horizontal="justify" vertical="center" wrapText="1"/>
    </xf>
    <xf numFmtId="0" fontId="12" fillId="6" borderId="1" xfId="0" applyFont="1" applyFill="1" applyBorder="1" applyAlignment="1">
      <alignment horizontal="center" vertical="center"/>
    </xf>
    <xf numFmtId="3" fontId="7" fillId="6" borderId="1" xfId="0" applyNumberFormat="1" applyFont="1" applyFill="1" applyBorder="1" applyAlignment="1">
      <alignment horizontal="center" vertical="center"/>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 fillId="0" borderId="1" xfId="0" applyFont="1" applyBorder="1"/>
    <xf numFmtId="0" fontId="4" fillId="0" borderId="1" xfId="0" applyFont="1" applyBorder="1" applyAlignment="1">
      <alignment horizontal="justify" vertical="center"/>
    </xf>
    <xf numFmtId="0" fontId="15"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4" fillId="0" borderId="1" xfId="0" applyFont="1" applyBorder="1"/>
    <xf numFmtId="3" fontId="11"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14" fontId="7" fillId="8" borderId="1" xfId="0" applyNumberFormat="1" applyFont="1" applyFill="1" applyBorder="1" applyAlignment="1">
      <alignment horizontal="center" vertical="center" wrapText="1"/>
    </xf>
    <xf numFmtId="14" fontId="11" fillId="8"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4" fontId="11" fillId="7"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16" fillId="0" borderId="1" xfId="0" applyFont="1" applyBorder="1" applyAlignment="1">
      <alignment horizontal="justify" vertical="center" wrapText="1"/>
    </xf>
    <xf numFmtId="0" fontId="23" fillId="0" borderId="1" xfId="0" applyFont="1" applyBorder="1" applyAlignment="1">
      <alignment horizontal="justify" vertical="center"/>
    </xf>
    <xf numFmtId="14" fontId="8" fillId="6" borderId="1" xfId="0" applyNumberFormat="1" applyFont="1" applyFill="1" applyBorder="1" applyAlignment="1">
      <alignment horizontal="center" vertical="center" wrapText="1"/>
    </xf>
    <xf numFmtId="0" fontId="25" fillId="0" borderId="1" xfId="0" applyFont="1" applyBorder="1" applyAlignment="1">
      <alignment vertical="center" wrapText="1"/>
    </xf>
    <xf numFmtId="3" fontId="16" fillId="0" borderId="1" xfId="0" applyNumberFormat="1" applyFont="1" applyBorder="1" applyAlignment="1">
      <alignment horizontal="center" vertical="center"/>
    </xf>
    <xf numFmtId="14" fontId="16" fillId="0" borderId="1" xfId="0" applyNumberFormat="1" applyFont="1" applyBorder="1" applyAlignment="1">
      <alignment horizontal="center" vertical="center"/>
    </xf>
    <xf numFmtId="14" fontId="16" fillId="0" borderId="1" xfId="0" applyNumberFormat="1" applyFont="1" applyBorder="1" applyAlignment="1">
      <alignment horizontal="center" vertical="center" wrapText="1"/>
    </xf>
    <xf numFmtId="14" fontId="7" fillId="11" borderId="1" xfId="0" applyNumberFormat="1" applyFont="1" applyFill="1" applyBorder="1" applyAlignment="1">
      <alignment horizontal="center" vertical="center" wrapText="1"/>
    </xf>
    <xf numFmtId="168" fontId="9" fillId="2" borderId="1" xfId="1" applyNumberFormat="1" applyFont="1" applyFill="1" applyBorder="1" applyAlignment="1">
      <alignment horizontal="center" vertical="center"/>
    </xf>
    <xf numFmtId="168" fontId="11" fillId="6" borderId="1" xfId="1" applyNumberFormat="1" applyFont="1" applyFill="1" applyBorder="1" applyAlignment="1">
      <alignment horizontal="center" vertical="center" wrapText="1"/>
    </xf>
    <xf numFmtId="168" fontId="11" fillId="0" borderId="1" xfId="1" applyNumberFormat="1" applyFont="1" applyBorder="1" applyAlignment="1">
      <alignment horizontal="center" vertical="center" wrapText="1"/>
    </xf>
    <xf numFmtId="168" fontId="7" fillId="6" borderId="1" xfId="1" applyNumberFormat="1" applyFont="1" applyFill="1" applyBorder="1" applyAlignment="1">
      <alignment horizontal="center" vertical="center"/>
    </xf>
    <xf numFmtId="168" fontId="16" fillId="0" borderId="1" xfId="1" applyNumberFormat="1" applyFont="1" applyBorder="1" applyAlignment="1">
      <alignment horizontal="center" vertical="center"/>
    </xf>
    <xf numFmtId="168" fontId="7" fillId="0" borderId="1" xfId="1" applyNumberFormat="1" applyFont="1" applyBorder="1" applyAlignment="1">
      <alignment horizontal="center" vertical="center"/>
    </xf>
    <xf numFmtId="168" fontId="0" fillId="6" borderId="1" xfId="1" applyNumberFormat="1" applyFont="1" applyFill="1" applyBorder="1" applyAlignment="1">
      <alignment horizontal="center"/>
    </xf>
    <xf numFmtId="168" fontId="0" fillId="0" borderId="0" xfId="1" applyNumberFormat="1" applyFont="1" applyAlignment="1">
      <alignment horizontal="center"/>
    </xf>
    <xf numFmtId="168" fontId="11" fillId="0" borderId="1" xfId="1" applyNumberFormat="1" applyFont="1" applyBorder="1" applyAlignment="1">
      <alignment horizontal="center" vertical="center"/>
    </xf>
    <xf numFmtId="168" fontId="9" fillId="2" borderId="1" xfId="1" applyNumberFormat="1" applyFont="1" applyFill="1" applyBorder="1" applyAlignment="1">
      <alignment horizontal="center" vertical="center" wrapText="1"/>
    </xf>
    <xf numFmtId="49" fontId="20" fillId="12" borderId="1" xfId="0"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5" fillId="0" borderId="0" xfId="0" applyFont="1" applyAlignment="1">
      <alignment horizontal="justify" vertical="center"/>
    </xf>
    <xf numFmtId="49" fontId="15" fillId="2" borderId="1" xfId="0" applyNumberFormat="1"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14" fontId="7" fillId="13" borderId="1" xfId="0" applyNumberFormat="1" applyFont="1" applyFill="1" applyBorder="1" applyAlignment="1">
      <alignment horizontal="center" vertical="center" wrapText="1"/>
    </xf>
    <xf numFmtId="14" fontId="11" fillId="13" borderId="1" xfId="0" applyNumberFormat="1" applyFont="1" applyFill="1" applyBorder="1" applyAlignment="1">
      <alignment horizontal="center" vertical="center" wrapText="1"/>
    </xf>
    <xf numFmtId="0" fontId="7" fillId="15" borderId="1" xfId="0" applyFont="1" applyFill="1" applyBorder="1" applyAlignment="1">
      <alignment horizontal="justify" vertical="center" wrapText="1"/>
    </xf>
    <xf numFmtId="14" fontId="8" fillId="0" borderId="1" xfId="0" applyNumberFormat="1" applyFont="1" applyBorder="1" applyAlignment="1">
      <alignment horizontal="center" vertical="center" wrapText="1"/>
    </xf>
    <xf numFmtId="14" fontId="8" fillId="8" borderId="1" xfId="0" applyNumberFormat="1" applyFont="1" applyFill="1" applyBorder="1" applyAlignment="1">
      <alignment horizontal="center" vertical="center" wrapText="1"/>
    </xf>
    <xf numFmtId="14" fontId="2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7" borderId="1" xfId="0" applyFont="1" applyFill="1" applyBorder="1" applyAlignment="1">
      <alignment horizontal="center" vertical="center"/>
    </xf>
    <xf numFmtId="167" fontId="15" fillId="0" borderId="1" xfId="0" applyNumberFormat="1" applyFont="1" applyBorder="1" applyAlignment="1">
      <alignment horizontal="center" vertical="center" wrapText="1"/>
    </xf>
    <xf numFmtId="167" fontId="15" fillId="0" borderId="1" xfId="0" applyNumberFormat="1" applyFont="1" applyBorder="1" applyAlignment="1">
      <alignment horizontal="center" vertical="center"/>
    </xf>
    <xf numFmtId="168" fontId="9" fillId="14" borderId="1" xfId="1" applyNumberFormat="1" applyFont="1" applyFill="1" applyBorder="1" applyAlignment="1">
      <alignment horizontal="center" vertical="center" wrapText="1"/>
    </xf>
    <xf numFmtId="0" fontId="9" fillId="14" borderId="1" xfId="0" applyFont="1" applyFill="1" applyBorder="1" applyAlignment="1">
      <alignment horizontal="center" vertical="center" wrapText="1"/>
    </xf>
    <xf numFmtId="168" fontId="11" fillId="14" borderId="1" xfId="1" applyNumberFormat="1" applyFont="1" applyFill="1" applyBorder="1" applyAlignment="1">
      <alignment horizontal="center" vertical="center" wrapText="1"/>
    </xf>
    <xf numFmtId="9" fontId="7" fillId="14" borderId="1" xfId="0" applyNumberFormat="1" applyFont="1" applyFill="1" applyBorder="1" applyAlignment="1">
      <alignment horizontal="center" vertical="center"/>
    </xf>
    <xf numFmtId="168" fontId="7" fillId="14" borderId="1" xfId="1" applyNumberFormat="1" applyFont="1" applyFill="1" applyBorder="1" applyAlignment="1">
      <alignment horizontal="center" vertical="center" wrapText="1"/>
    </xf>
    <xf numFmtId="168" fontId="7" fillId="14" borderId="1" xfId="1" applyNumberFormat="1" applyFont="1" applyFill="1" applyBorder="1" applyAlignment="1">
      <alignment horizontal="center" vertical="center"/>
    </xf>
    <xf numFmtId="168" fontId="11" fillId="14" borderId="1" xfId="1" applyNumberFormat="1" applyFont="1" applyFill="1" applyBorder="1" applyAlignment="1">
      <alignment horizontal="center" vertical="center"/>
    </xf>
    <xf numFmtId="168" fontId="16" fillId="14" borderId="1" xfId="1" applyNumberFormat="1" applyFont="1" applyFill="1" applyBorder="1" applyAlignment="1">
      <alignment horizontal="center" vertical="center" wrapText="1"/>
    </xf>
    <xf numFmtId="168" fontId="0" fillId="14" borderId="0" xfId="1" applyNumberFormat="1" applyFont="1" applyFill="1" applyAlignment="1">
      <alignment horizontal="center" vertical="center"/>
    </xf>
    <xf numFmtId="168" fontId="0" fillId="14" borderId="0" xfId="1" applyNumberFormat="1" applyFont="1" applyFill="1" applyAlignment="1">
      <alignment horizontal="center"/>
    </xf>
    <xf numFmtId="0" fontId="0" fillId="14" borderId="0" xfId="0" applyFill="1" applyAlignment="1">
      <alignment horizontal="center" vertical="center"/>
    </xf>
    <xf numFmtId="167" fontId="13" fillId="14" borderId="1" xfId="0" applyNumberFormat="1" applyFont="1" applyFill="1" applyBorder="1" applyAlignment="1">
      <alignment horizontal="center" vertical="center" wrapText="1"/>
    </xf>
    <xf numFmtId="0" fontId="13" fillId="14" borderId="1" xfId="0" applyFont="1" applyFill="1" applyBorder="1" applyAlignment="1">
      <alignment horizontal="center" vertical="center" wrapText="1"/>
    </xf>
    <xf numFmtId="167" fontId="15" fillId="14" borderId="1" xfId="0" applyNumberFormat="1" applyFont="1" applyFill="1" applyBorder="1" applyAlignment="1">
      <alignment horizontal="center" vertical="center" wrapText="1"/>
    </xf>
    <xf numFmtId="167" fontId="16" fillId="14" borderId="1" xfId="0" applyNumberFormat="1" applyFont="1" applyFill="1" applyBorder="1" applyAlignment="1">
      <alignment horizontal="center" vertical="center" wrapText="1"/>
    </xf>
    <xf numFmtId="164" fontId="16" fillId="14" borderId="1" xfId="0" applyNumberFormat="1" applyFont="1" applyFill="1" applyBorder="1" applyAlignment="1">
      <alignment horizontal="center" vertical="center"/>
    </xf>
    <xf numFmtId="168" fontId="16" fillId="14" borderId="1" xfId="1" applyNumberFormat="1" applyFont="1" applyFill="1" applyBorder="1" applyAlignment="1">
      <alignment vertical="center" wrapText="1"/>
    </xf>
    <xf numFmtId="0" fontId="1" fillId="14" borderId="0" xfId="0" applyFont="1" applyFill="1"/>
    <xf numFmtId="0" fontId="15" fillId="14" borderId="1" xfId="0" applyFont="1" applyFill="1" applyBorder="1" applyAlignment="1">
      <alignment horizontal="center" vertical="center" wrapText="1"/>
    </xf>
    <xf numFmtId="10" fontId="15" fillId="14" borderId="1" xfId="0" applyNumberFormat="1" applyFont="1" applyFill="1" applyBorder="1" applyAlignment="1">
      <alignment horizontal="center" vertical="center"/>
    </xf>
    <xf numFmtId="3" fontId="26" fillId="6" borderId="1" xfId="0" applyNumberFormat="1" applyFont="1" applyFill="1" applyBorder="1" applyAlignment="1">
      <alignment horizontal="center" vertical="center"/>
    </xf>
    <xf numFmtId="168" fontId="0" fillId="0" borderId="0" xfId="1" applyNumberFormat="1" applyFont="1" applyFill="1" applyBorder="1" applyAlignment="1">
      <alignment horizontal="center" vertical="center"/>
    </xf>
    <xf numFmtId="168" fontId="0" fillId="0" borderId="0" xfId="1" applyNumberFormat="1" applyFont="1" applyFill="1" applyBorder="1" applyAlignment="1">
      <alignment horizontal="center"/>
    </xf>
    <xf numFmtId="168" fontId="0" fillId="0" borderId="0" xfId="1" applyNumberFormat="1" applyFont="1" applyFill="1" applyAlignment="1">
      <alignment horizontal="center" vertical="center"/>
    </xf>
    <xf numFmtId="168" fontId="0" fillId="0" borderId="0" xfId="1" applyNumberFormat="1" applyFont="1" applyFill="1" applyAlignment="1">
      <alignment horizontal="center"/>
    </xf>
    <xf numFmtId="3" fontId="7" fillId="3" borderId="1" xfId="0" applyNumberFormat="1" applyFont="1" applyFill="1" applyBorder="1" applyAlignment="1">
      <alignment horizontal="center" vertical="center"/>
    </xf>
    <xf numFmtId="168" fontId="0" fillId="3" borderId="1" xfId="1" applyNumberFormat="1" applyFont="1" applyFill="1" applyBorder="1" applyAlignment="1">
      <alignment horizontal="center"/>
    </xf>
    <xf numFmtId="168" fontId="11" fillId="3" borderId="1" xfId="1" applyNumberFormat="1" applyFont="1" applyFill="1" applyBorder="1" applyAlignment="1">
      <alignment horizontal="center" vertical="center" wrapText="1"/>
    </xf>
    <xf numFmtId="168" fontId="7" fillId="3" borderId="1" xfId="1" applyNumberFormat="1" applyFont="1" applyFill="1" applyBorder="1" applyAlignment="1">
      <alignment horizontal="center" vertical="center"/>
    </xf>
    <xf numFmtId="9" fontId="7" fillId="3" borderId="1"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0" fontId="0" fillId="3" borderId="0" xfId="0" applyFill="1"/>
    <xf numFmtId="49" fontId="9" fillId="16" borderId="1" xfId="0" applyNumberFormat="1"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6" fontId="27" fillId="0" borderId="1" xfId="0" applyNumberFormat="1" applyFont="1" applyBorder="1" applyAlignment="1">
      <alignment vertical="center"/>
    </xf>
    <xf numFmtId="168" fontId="0" fillId="14" borderId="1" xfId="1" applyNumberFormat="1" applyFont="1" applyFill="1" applyBorder="1" applyAlignment="1">
      <alignment horizontal="center" vertical="center"/>
    </xf>
    <xf numFmtId="168" fontId="0" fillId="14" borderId="1" xfId="1" applyNumberFormat="1" applyFont="1" applyFill="1" applyBorder="1" applyAlignment="1">
      <alignment horizontal="center"/>
    </xf>
    <xf numFmtId="0" fontId="0" fillId="14" borderId="1" xfId="0" applyFill="1" applyBorder="1" applyAlignment="1">
      <alignment horizontal="center" vertical="center"/>
    </xf>
    <xf numFmtId="9" fontId="7" fillId="0" borderId="0" xfId="0" applyNumberFormat="1" applyFont="1" applyAlignment="1">
      <alignment horizontal="center" vertical="center"/>
    </xf>
    <xf numFmtId="168" fontId="7" fillId="6" borderId="1" xfId="1" applyNumberFormat="1" applyFont="1" applyFill="1" applyBorder="1" applyAlignment="1">
      <alignment horizontal="center"/>
    </xf>
    <xf numFmtId="0" fontId="28" fillId="0" borderId="1" xfId="0" applyFont="1" applyBorder="1" applyAlignment="1">
      <alignment vertical="center"/>
    </xf>
    <xf numFmtId="0" fontId="15" fillId="0" borderId="1" xfId="0" applyFont="1" applyBorder="1" applyAlignment="1">
      <alignment vertical="center"/>
    </xf>
    <xf numFmtId="8" fontId="15" fillId="0" borderId="1" xfId="0" applyNumberFormat="1" applyFont="1" applyBorder="1" applyAlignment="1">
      <alignment vertical="center"/>
    </xf>
    <xf numFmtId="0" fontId="1" fillId="0" borderId="1" xfId="0" applyFont="1" applyBorder="1" applyAlignment="1">
      <alignment vertical="center"/>
    </xf>
    <xf numFmtId="14" fontId="30" fillId="0" borderId="1" xfId="6" applyNumberFormat="1" applyBorder="1" applyAlignment="1">
      <alignment horizontal="center" vertical="center" wrapText="1"/>
    </xf>
    <xf numFmtId="0" fontId="0" fillId="4" borderId="1" xfId="0" applyFill="1" applyBorder="1" applyAlignment="1">
      <alignment wrapText="1"/>
    </xf>
    <xf numFmtId="0" fontId="0" fillId="0" borderId="1" xfId="0" applyBorder="1" applyAlignment="1">
      <alignment wrapText="1"/>
    </xf>
    <xf numFmtId="0" fontId="9" fillId="0" borderId="1" xfId="0" applyFont="1" applyBorder="1" applyAlignment="1">
      <alignment wrapText="1"/>
    </xf>
    <xf numFmtId="0" fontId="0" fillId="3" borderId="1" xfId="0" applyFill="1" applyBorder="1" applyAlignment="1">
      <alignment wrapText="1"/>
    </xf>
    <xf numFmtId="0" fontId="15" fillId="0" borderId="2" xfId="0" applyFont="1" applyBorder="1" applyAlignment="1">
      <alignment horizontal="justify" vertical="center"/>
    </xf>
    <xf numFmtId="0" fontId="3" fillId="0" borderId="1" xfId="0" applyFont="1" applyBorder="1" applyAlignment="1">
      <alignment horizontal="center" wrapText="1"/>
    </xf>
    <xf numFmtId="0" fontId="7" fillId="0" borderId="1" xfId="0" applyFont="1" applyBorder="1" applyAlignment="1">
      <alignment wrapText="1"/>
    </xf>
    <xf numFmtId="14" fontId="17" fillId="3" borderId="1" xfId="0" applyNumberFormat="1" applyFont="1" applyFill="1" applyBorder="1" applyAlignment="1">
      <alignment horizontal="center" vertical="center" wrapText="1"/>
    </xf>
    <xf numFmtId="0" fontId="30" fillId="0" borderId="1" xfId="6" applyBorder="1" applyAlignment="1">
      <alignment horizontal="center" vertical="center" wrapText="1"/>
    </xf>
    <xf numFmtId="167" fontId="13" fillId="17" borderId="1" xfId="0" applyNumberFormat="1" applyFont="1" applyFill="1" applyBorder="1" applyAlignment="1">
      <alignment horizontal="center" vertical="center" wrapText="1"/>
    </xf>
    <xf numFmtId="167" fontId="13" fillId="8" borderId="1" xfId="0" applyNumberFormat="1" applyFont="1" applyFill="1" applyBorder="1" applyAlignment="1">
      <alignment horizontal="center" vertical="center" wrapText="1"/>
    </xf>
    <xf numFmtId="167" fontId="13" fillId="12" borderId="1" xfId="0" applyNumberFormat="1" applyFont="1" applyFill="1" applyBorder="1" applyAlignment="1">
      <alignment horizontal="center" vertical="center" wrapText="1"/>
    </xf>
    <xf numFmtId="0" fontId="13" fillId="17" borderId="1" xfId="0" applyFont="1" applyFill="1" applyBorder="1" applyAlignment="1">
      <alignment horizontal="center" vertical="center" wrapText="1"/>
    </xf>
    <xf numFmtId="167" fontId="13" fillId="8" borderId="1" xfId="0" applyNumberFormat="1" applyFont="1" applyFill="1" applyBorder="1" applyAlignment="1">
      <alignment horizontal="center" vertical="center"/>
    </xf>
    <xf numFmtId="0" fontId="0" fillId="0" borderId="0" xfId="0" applyAlignment="1">
      <alignment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166" fontId="13" fillId="7" borderId="1"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wrapText="1"/>
    </xf>
    <xf numFmtId="0" fontId="4" fillId="7" borderId="0" xfId="0" applyFont="1" applyFill="1"/>
    <xf numFmtId="167" fontId="13" fillId="16" borderId="1" xfId="0" applyNumberFormat="1" applyFont="1" applyFill="1" applyBorder="1" applyAlignment="1">
      <alignment horizontal="center" vertical="center" wrapText="1"/>
    </xf>
    <xf numFmtId="0" fontId="7" fillId="17" borderId="1" xfId="0" applyFont="1" applyFill="1" applyBorder="1" applyAlignment="1">
      <alignment horizontal="center" vertical="center" wrapText="1"/>
    </xf>
    <xf numFmtId="14" fontId="11" fillId="16" borderId="1" xfId="0" applyNumberFormat="1" applyFont="1" applyFill="1" applyBorder="1" applyAlignment="1">
      <alignment horizontal="center" vertical="center" wrapText="1"/>
    </xf>
    <xf numFmtId="168" fontId="7" fillId="0" borderId="1" xfId="1" applyNumberFormat="1" applyFont="1" applyFill="1" applyBorder="1" applyAlignment="1">
      <alignment horizontal="center" vertical="center"/>
    </xf>
    <xf numFmtId="168" fontId="0" fillId="0" borderId="1" xfId="1" applyNumberFormat="1" applyFont="1" applyFill="1" applyBorder="1" applyAlignment="1">
      <alignment horizontal="center"/>
    </xf>
    <xf numFmtId="168" fontId="7" fillId="0" borderId="1" xfId="1" applyNumberFormat="1" applyFont="1" applyFill="1" applyBorder="1" applyAlignment="1">
      <alignment horizontal="center" vertical="center" wrapText="1"/>
    </xf>
    <xf numFmtId="9" fontId="7"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168" fontId="2" fillId="0" borderId="0" xfId="1" applyNumberFormat="1" applyFont="1" applyFill="1" applyBorder="1" applyAlignment="1">
      <alignment horizontal="center"/>
    </xf>
    <xf numFmtId="168" fontId="2" fillId="0" borderId="0" xfId="1" applyNumberFormat="1" applyFont="1" applyFill="1" applyBorder="1" applyAlignment="1">
      <alignment horizontal="center" vertical="center" wrapText="1"/>
    </xf>
    <xf numFmtId="0" fontId="30" fillId="0" borderId="1" xfId="6" applyBorder="1" applyAlignment="1">
      <alignment wrapText="1"/>
    </xf>
    <xf numFmtId="0" fontId="3" fillId="4" borderId="1" xfId="0" applyFont="1" applyFill="1" applyBorder="1" applyAlignment="1">
      <alignment horizontal="center"/>
    </xf>
    <xf numFmtId="0" fontId="11" fillId="0" borderId="1" xfId="0" applyFont="1" applyBorder="1" applyAlignment="1">
      <alignment horizontal="center" vertical="center" wrapText="1"/>
    </xf>
    <xf numFmtId="49" fontId="7" fillId="14" borderId="1" xfId="0" applyNumberFormat="1" applyFont="1" applyFill="1" applyBorder="1" applyAlignment="1">
      <alignment horizontal="center" vertical="center"/>
    </xf>
    <xf numFmtId="0" fontId="7" fillId="0" borderId="1" xfId="0" applyFont="1" applyBorder="1"/>
    <xf numFmtId="14" fontId="7" fillId="0" borderId="1" xfId="0" applyNumberFormat="1" applyFont="1" applyBorder="1" applyAlignment="1">
      <alignment horizontal="center" vertical="center"/>
    </xf>
    <xf numFmtId="0" fontId="0" fillId="0" borderId="1" xfId="0" applyBorder="1"/>
    <xf numFmtId="0" fontId="19" fillId="10" borderId="1" xfId="0" applyFont="1" applyFill="1" applyBorder="1" applyAlignment="1">
      <alignment horizontal="justify" vertical="center" wrapText="1"/>
    </xf>
    <xf numFmtId="0" fontId="11" fillId="1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9" fontId="11" fillId="14" borderId="1" xfId="0" applyNumberFormat="1" applyFont="1" applyFill="1" applyBorder="1" applyAlignment="1">
      <alignment horizontal="center" vertical="center"/>
    </xf>
    <xf numFmtId="0" fontId="18" fillId="0" borderId="1" xfId="0" applyFont="1" applyBorder="1" applyAlignment="1">
      <alignment horizontal="justify" vertical="center" wrapText="1"/>
    </xf>
    <xf numFmtId="0" fontId="24" fillId="6" borderId="1" xfId="0" applyFont="1" applyFill="1" applyBorder="1" applyAlignment="1">
      <alignment horizontal="justify" vertical="center" wrapText="1"/>
    </xf>
    <xf numFmtId="0" fontId="24" fillId="0" borderId="1" xfId="0" applyFont="1" applyBorder="1" applyAlignment="1">
      <alignment horizontal="justify" vertical="center" wrapText="1"/>
    </xf>
    <xf numFmtId="0" fontId="7" fillId="14"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3" fontId="7" fillId="6" borderId="1" xfId="0" applyNumberFormat="1" applyFont="1" applyFill="1" applyBorder="1" applyAlignment="1">
      <alignment horizontal="center" vertical="center" wrapText="1"/>
    </xf>
    <xf numFmtId="0" fontId="8" fillId="0" borderId="1" xfId="0" applyFont="1" applyBorder="1" applyAlignment="1">
      <alignment horizontal="justify" vertical="center" wrapText="1"/>
    </xf>
    <xf numFmtId="3" fontId="26" fillId="6" borderId="1" xfId="0" applyNumberFormat="1" applyFont="1" applyFill="1" applyBorder="1" applyAlignment="1">
      <alignment vertical="center"/>
    </xf>
    <xf numFmtId="0" fontId="0" fillId="3" borderId="1" xfId="0" applyFill="1" applyBorder="1"/>
    <xf numFmtId="0" fontId="26" fillId="17"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1" fillId="6" borderId="1" xfId="0" applyFont="1" applyFill="1" applyBorder="1" applyAlignment="1">
      <alignment horizontal="center" vertical="center" wrapText="1"/>
    </xf>
    <xf numFmtId="0" fontId="31" fillId="0" borderId="1" xfId="0" applyFont="1" applyBorder="1" applyAlignment="1">
      <alignment horizontal="center" vertical="center" wrapText="1"/>
    </xf>
    <xf numFmtId="49" fontId="31" fillId="3" borderId="1" xfId="0" applyNumberFormat="1" applyFont="1" applyFill="1" applyBorder="1" applyAlignment="1">
      <alignment horizontal="center" vertical="center"/>
    </xf>
    <xf numFmtId="0" fontId="32" fillId="0" borderId="1"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34" fillId="6" borderId="1" xfId="0" applyFont="1" applyFill="1" applyBorder="1" applyAlignment="1">
      <alignment horizontal="left" vertical="center" wrapText="1" indent="1"/>
    </xf>
    <xf numFmtId="0" fontId="34" fillId="0" borderId="1" xfId="0" applyFont="1" applyBorder="1" applyAlignment="1">
      <alignment wrapText="1"/>
    </xf>
    <xf numFmtId="0" fontId="31" fillId="0" borderId="1" xfId="0" applyFont="1" applyBorder="1" applyAlignment="1">
      <alignment vertical="center" wrapText="1"/>
    </xf>
    <xf numFmtId="0" fontId="35" fillId="6" borderId="1"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xf numFmtId="49" fontId="7" fillId="18" borderId="1" xfId="0" applyNumberFormat="1" applyFont="1" applyFill="1" applyBorder="1" applyAlignment="1">
      <alignment vertical="center" wrapText="1"/>
    </xf>
    <xf numFmtId="49" fontId="7" fillId="0" borderId="0" xfId="0" applyNumberFormat="1" applyFont="1" applyAlignment="1">
      <alignment vertical="center" wrapText="1"/>
    </xf>
    <xf numFmtId="49" fontId="7" fillId="18" borderId="2" xfId="0" applyNumberFormat="1" applyFont="1" applyFill="1" applyBorder="1" applyAlignment="1">
      <alignment vertical="center" wrapText="1"/>
    </xf>
    <xf numFmtId="49" fontId="20" fillId="16"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14" borderId="1" xfId="0" applyFont="1" applyFill="1" applyBorder="1"/>
    <xf numFmtId="49" fontId="7" fillId="3" borderId="1" xfId="0" applyNumberFormat="1" applyFont="1" applyFill="1" applyBorder="1" applyAlignment="1">
      <alignment horizontal="center" vertical="center" wrapText="1"/>
    </xf>
    <xf numFmtId="0" fontId="0" fillId="0" borderId="0" xfId="0" applyAlignment="1">
      <alignment horizontal="center" wrapText="1"/>
    </xf>
    <xf numFmtId="0" fontId="1" fillId="0" borderId="1" xfId="0" applyFont="1" applyBorder="1" applyAlignment="1">
      <alignment wrapText="1"/>
    </xf>
    <xf numFmtId="0" fontId="1" fillId="0" borderId="0" xfId="0" applyFont="1" applyAlignment="1">
      <alignment wrapText="1"/>
    </xf>
    <xf numFmtId="0" fontId="30" fillId="0" borderId="1" xfId="6" applyBorder="1" applyAlignment="1">
      <alignment horizontal="center" wrapText="1"/>
    </xf>
    <xf numFmtId="0" fontId="1" fillId="7" borderId="1" xfId="0" applyFont="1" applyFill="1" applyBorder="1"/>
    <xf numFmtId="0" fontId="4" fillId="2" borderId="1" xfId="0" applyFont="1" applyFill="1" applyBorder="1"/>
    <xf numFmtId="0" fontId="21" fillId="0" borderId="1" xfId="0" applyFont="1" applyBorder="1" applyAlignment="1">
      <alignment horizontal="center"/>
    </xf>
    <xf numFmtId="49" fontId="7" fillId="18" borderId="3" xfId="0" applyNumberFormat="1" applyFont="1" applyFill="1" applyBorder="1" applyAlignment="1">
      <alignment horizontal="center" vertical="center" wrapText="1"/>
    </xf>
    <xf numFmtId="49" fontId="7" fillId="18" borderId="4" xfId="0" applyNumberFormat="1" applyFont="1" applyFill="1" applyBorder="1" applyAlignment="1">
      <alignment horizontal="center" vertical="center" wrapText="1"/>
    </xf>
    <xf numFmtId="49" fontId="0" fillId="9" borderId="3" xfId="0" applyNumberFormat="1" applyFill="1" applyBorder="1" applyAlignment="1">
      <alignment horizontal="center" vertical="center" wrapText="1"/>
    </xf>
    <xf numFmtId="49" fontId="7" fillId="9" borderId="4" xfId="0" applyNumberFormat="1" applyFont="1" applyFill="1" applyBorder="1" applyAlignment="1">
      <alignment horizontal="center" vertical="center" wrapText="1"/>
    </xf>
    <xf numFmtId="49" fontId="7" fillId="9" borderId="2" xfId="0"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1" xfId="0" applyFont="1" applyFill="1" applyBorder="1" applyAlignment="1">
      <alignment horizontal="center"/>
    </xf>
    <xf numFmtId="49" fontId="21" fillId="9" borderId="1" xfId="0" applyNumberFormat="1" applyFont="1" applyFill="1" applyBorder="1" applyAlignment="1">
      <alignment horizontal="center" vertical="center" wrapText="1"/>
    </xf>
  </cellXfs>
  <cellStyles count="7">
    <cellStyle name="Hipervínculo" xfId="6" builtinId="8"/>
    <cellStyle name="Millares 2" xfId="2" xr:uid="{00000000-0005-0000-0000-000001000000}"/>
    <cellStyle name="Millares 2 2" xfId="5" xr:uid="{00000000-0005-0000-0000-000002000000}"/>
    <cellStyle name="Moneda" xfId="1" builtinId="4"/>
    <cellStyle name="Moneda 2" xfId="4" xr:uid="{00000000-0005-0000-0000-000004000000}"/>
    <cellStyle name="Moneda 3" xfId="3" xr:uid="{00000000-0005-0000-0000-000005000000}"/>
    <cellStyle name="Normal" xfId="0" builtinId="0"/>
  </cellStyles>
  <dxfs count="0"/>
  <tableStyles count="0" defaultTableStyle="TableStyleMedium2" defaultPivotStyle="PivotStyleLight16"/>
  <colors>
    <mruColors>
      <color rgb="FF3399FF"/>
      <color rgb="FF00FFFF"/>
      <color rgb="FFFF66FF"/>
      <color rgb="FFFF0066"/>
      <color rgb="FF6666FF"/>
      <color rgb="FFFF8409"/>
      <color rgb="FFFF6600"/>
      <color rgb="FF159EFB"/>
      <color rgb="FF40D0AE"/>
      <color rgb="FFBA06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'Contratos Obra e Interv'!$H$13:$H$81</c:f>
              <c:strCache>
                <c:ptCount val="69"/>
                <c:pt idx="0">
                  <c:v>2021</c:v>
                </c:pt>
                <c:pt idx="1">
                  <c:v> Valor
Inicial </c:v>
                </c:pt>
                <c:pt idx="2">
                  <c:v> $50.000.000.000 </c:v>
                </c:pt>
                <c:pt idx="3">
                  <c:v> $19.780.095.839 </c:v>
                </c:pt>
                <c:pt idx="4">
                  <c:v> $19.745.117.251 </c:v>
                </c:pt>
                <c:pt idx="5">
                  <c:v> $2.997.578.390 </c:v>
                </c:pt>
                <c:pt idx="6">
                  <c:v> $2.997.713.290 </c:v>
                </c:pt>
                <c:pt idx="7">
                  <c:v> $149.940.000 </c:v>
                </c:pt>
                <c:pt idx="8">
                  <c:v> $2.293.146.541 </c:v>
                </c:pt>
                <c:pt idx="9">
                  <c:v> $19.716.774.738 </c:v>
                </c:pt>
                <c:pt idx="10">
                  <c:v> $17.535.565.308 </c:v>
                </c:pt>
                <c:pt idx="11">
                  <c:v> $1.221.051.835 </c:v>
                </c:pt>
                <c:pt idx="12">
                  <c:v> $888.548.627 </c:v>
                </c:pt>
                <c:pt idx="13">
                  <c:v>2022</c:v>
                </c:pt>
                <c:pt idx="14">
                  <c:v> $734.821.192 </c:v>
                </c:pt>
                <c:pt idx="15">
                  <c:v> $110.473.696 </c:v>
                </c:pt>
                <c:pt idx="16">
                  <c:v> $29.426.018.889 </c:v>
                </c:pt>
                <c:pt idx="17">
                  <c:v> $25.995.960.189 </c:v>
                </c:pt>
                <c:pt idx="18">
                  <c:v> $1.993.016.165 </c:v>
                </c:pt>
                <c:pt idx="19">
                  <c:v> $2.300.000.000 </c:v>
                </c:pt>
                <c:pt idx="20">
                  <c:v> $1.388.038.091 </c:v>
                </c:pt>
                <c:pt idx="21">
                  <c:v> $408.401.217 </c:v>
                </c:pt>
                <c:pt idx="22">
                  <c:v> $245.943.250 </c:v>
                </c:pt>
                <c:pt idx="23">
                  <c:v> $12.000.000.000 </c:v>
                </c:pt>
                <c:pt idx="24">
                  <c:v> $10.156.004.472 </c:v>
                </c:pt>
                <c:pt idx="25">
                  <c:v> $1.243.799.900 </c:v>
                </c:pt>
                <c:pt idx="26">
                  <c:v> $1.006.472.968 </c:v>
                </c:pt>
                <c:pt idx="27">
                  <c:v> $157.951.700 </c:v>
                </c:pt>
                <c:pt idx="28">
                  <c:v> $795.550.647 </c:v>
                </c:pt>
                <c:pt idx="29">
                  <c:v> $30.000.000 </c:v>
                </c:pt>
                <c:pt idx="30">
                  <c:v> $24.896.623.639 </c:v>
                </c:pt>
                <c:pt idx="31">
                  <c:v> $21.767.395.619 </c:v>
                </c:pt>
                <c:pt idx="32">
                  <c:v> $1.773.551.962 </c:v>
                </c:pt>
                <c:pt idx="33">
                  <c:v> $9.950.410.194 </c:v>
                </c:pt>
                <c:pt idx="34">
                  <c:v> $9.070.009.279 </c:v>
                </c:pt>
                <c:pt idx="35">
                  <c:v> $880.400.915 </c:v>
                </c:pt>
                <c:pt idx="36">
                  <c:v> $936.648.005 </c:v>
                </c:pt>
                <c:pt idx="37">
                  <c:v> $890.045.236 </c:v>
                </c:pt>
                <c:pt idx="38">
                  <c:v> $411.071.035 </c:v>
                </c:pt>
                <c:pt idx="39">
                  <c:v> $38.080.000 </c:v>
                </c:pt>
                <c:pt idx="40">
                  <c:v> $39.704.351 </c:v>
                </c:pt>
                <c:pt idx="41">
                  <c:v> $157.465.912 </c:v>
                </c:pt>
                <c:pt idx="42">
                  <c:v> $120.000.000 </c:v>
                </c:pt>
                <c:pt idx="43">
                  <c:v> $37.000.000 </c:v>
                </c:pt>
                <c:pt idx="44">
                  <c:v> $88.157.000.000 </c:v>
                </c:pt>
                <c:pt idx="45">
                  <c:v> $17.850.000 </c:v>
                </c:pt>
                <c:pt idx="46">
                  <c:v> $78.870.765.583 </c:v>
                </c:pt>
                <c:pt idx="47">
                  <c:v> $1.341.313.144 </c:v>
                </c:pt>
                <c:pt idx="48">
                  <c:v> $1.251.874.993 </c:v>
                </c:pt>
                <c:pt idx="49">
                  <c:v>2023</c:v>
                </c:pt>
                <c:pt idx="50">
                  <c:v> $31.421.950 </c:v>
                </c:pt>
                <c:pt idx="51">
                  <c:v> $10.166.482.087 </c:v>
                </c:pt>
                <c:pt idx="52">
                  <c:v> $8.654.823.881 </c:v>
                </c:pt>
                <c:pt idx="53">
                  <c:v> $995.851.500 </c:v>
                </c:pt>
                <c:pt idx="54">
                  <c:v> $18.900.566.948 </c:v>
                </c:pt>
                <c:pt idx="55">
                  <c:v> $16.362.656.017 </c:v>
                </c:pt>
                <c:pt idx="56">
                  <c:v> $1.328.926.550 </c:v>
                </c:pt>
                <c:pt idx="57">
                  <c:v> $1.600.000.000 </c:v>
                </c:pt>
                <c:pt idx="58">
                  <c:v> $1.493.213.666 </c:v>
                </c:pt>
                <c:pt idx="59">
                  <c:v> $23.000.000.000 </c:v>
                </c:pt>
                <c:pt idx="60">
                  <c:v> $9.689.523.531 </c:v>
                </c:pt>
                <c:pt idx="61">
                  <c:v> $1.025.207.015 </c:v>
                </c:pt>
                <c:pt idx="62">
                  <c:v> $1.052.826.915 </c:v>
                </c:pt>
                <c:pt idx="63">
                  <c:v> $10.082.783.688 </c:v>
                </c:pt>
                <c:pt idx="64">
                  <c:v> $3.999.935.528 </c:v>
                </c:pt>
                <c:pt idx="65">
                  <c:v> $3.999.792.728 </c:v>
                </c:pt>
                <c:pt idx="66">
                  <c:v> $1.100.000.000 </c:v>
                </c:pt>
                <c:pt idx="67">
                  <c:v> $942.387.036 </c:v>
                </c:pt>
                <c:pt idx="68">
                  <c:v> $95.818.800 </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Interv'!$H$83:$H$94</c:f>
              <c:numCache>
                <c:formatCode>_-"$"* #,##0_-;\-"$"* #,##0_-;_-"$"* "-"??_-;_-@_-</c:formatCode>
                <c:ptCount val="12"/>
                <c:pt idx="0">
                  <c:v>104635094</c:v>
                </c:pt>
                <c:pt idx="1">
                  <c:v>16097034</c:v>
                </c:pt>
                <c:pt idx="2">
                  <c:v>4364118986</c:v>
                </c:pt>
                <c:pt idx="3" formatCode="#,##0">
                  <c:v>2450417473</c:v>
                </c:pt>
                <c:pt idx="4" formatCode="&quot;$&quot;#,##0_);[Red]\(&quot;$&quot;#,##0\)">
                  <c:v>2290109788</c:v>
                </c:pt>
                <c:pt idx="5" formatCode="#,##0">
                  <c:v>1400000000</c:v>
                </c:pt>
                <c:pt idx="6" formatCode="General">
                  <c:v>0</c:v>
                </c:pt>
                <c:pt idx="7" formatCode="General">
                  <c:v>0</c:v>
                </c:pt>
                <c:pt idx="8">
                  <c:v>50213088</c:v>
                </c:pt>
                <c:pt idx="9">
                  <c:v>313905281</c:v>
                </c:pt>
                <c:pt idx="10">
                  <c:v>834725882</c:v>
                </c:pt>
                <c:pt idx="11">
                  <c:v>6721576850</c:v>
                </c:pt>
              </c:numCache>
            </c:numRef>
          </c:val>
          <c:extLst>
            <c:ext xmlns:c16="http://schemas.microsoft.com/office/drawing/2014/chart" uri="{C3380CC4-5D6E-409C-BE32-E72D297353CC}">
              <c16:uniqueId val="{00000000-3395-402C-A5A3-E8CD2EC4E30D}"/>
            </c:ext>
          </c:extLst>
        </c:ser>
        <c:ser>
          <c:idx val="1"/>
          <c:order val="1"/>
          <c:tx>
            <c:strRef>
              <c:f>'Contratos Obra e Interv'!$I$13:$I$81</c:f>
              <c:strCache>
                <c:ptCount val="69"/>
                <c:pt idx="0">
                  <c:v>2021</c:v>
                </c:pt>
                <c:pt idx="1">
                  <c:v> Adición </c:v>
                </c:pt>
                <c:pt idx="2">
                  <c:v> $10.955.799.404 </c:v>
                </c:pt>
                <c:pt idx="3">
                  <c:v> $4.304.199.695 </c:v>
                </c:pt>
                <c:pt idx="4">
                  <c:v> $4.722.155.028 </c:v>
                </c:pt>
                <c:pt idx="5">
                  <c:v> $244.910.057 </c:v>
                </c:pt>
                <c:pt idx="6">
                  <c:v> $243.615.985 </c:v>
                </c:pt>
                <c:pt idx="7">
                  <c:v> $149.940.000 </c:v>
                </c:pt>
                <c:pt idx="8">
                  <c:v> $258.728.944 </c:v>
                </c:pt>
                <c:pt idx="9">
                  <c:v> $2.032.104.779 </c:v>
                </c:pt>
                <c:pt idx="10">
                  <c:v> $17.535.565.308 </c:v>
                </c:pt>
                <c:pt idx="11">
                  <c:v> $1.996.741.665 </c:v>
                </c:pt>
                <c:pt idx="12">
                  <c:v> $172.903.769 </c:v>
                </c:pt>
                <c:pt idx="13">
                  <c:v>2022</c:v>
                </c:pt>
                <c:pt idx="14">
                  <c:v> $112.356.420 </c:v>
                </c:pt>
                <c:pt idx="15">
                  <c:v> $52.130.550 </c:v>
                </c:pt>
                <c:pt idx="16">
                  <c:v> $397.442.258 </c:v>
                </c:pt>
                <c:pt idx="17">
                  <c:v> $25.995.960.189 </c:v>
                </c:pt>
                <c:pt idx="18">
                  <c:v> $1.993.016.165 </c:v>
                </c:pt>
                <c:pt idx="19">
                  <c:v> $932.162.576 </c:v>
                </c:pt>
                <c:pt idx="20">
                  <c:v> $693.948.500 </c:v>
                </c:pt>
                <c:pt idx="21">
                  <c:v> $151.602.311 </c:v>
                </c:pt>
                <c:pt idx="22">
                  <c:v> $67.528.600 </c:v>
                </c:pt>
                <c:pt idx="23">
                  <c:v> $3.961.972.231 </c:v>
                </c:pt>
                <c:pt idx="24">
                  <c:v> $2.730.709.088 </c:v>
                </c:pt>
                <c:pt idx="25">
                  <c:v> $202.657.000 </c:v>
                </c:pt>
                <c:pt idx="26">
                  <c:v> $1.006.472.968 </c:v>
                </c:pt>
                <c:pt idx="27">
                  <c:v> $157.951.700 </c:v>
                </c:pt>
                <c:pt idx="28">
                  <c:v> $795.550.647 </c:v>
                </c:pt>
                <c:pt idx="29">
                  <c:v> $30.000.000 </c:v>
                </c:pt>
                <c:pt idx="30">
                  <c:v> $7.293.040.457 </c:v>
                </c:pt>
                <c:pt idx="31">
                  <c:v> $6.836.543.814 </c:v>
                </c:pt>
                <c:pt idx="32">
                  <c:v> $201.840.196 </c:v>
                </c:pt>
                <c:pt idx="33">
                  <c:v> $3.266.377.213 </c:v>
                </c:pt>
                <c:pt idx="34">
                  <c:v> $2.690.948.027 </c:v>
                </c:pt>
                <c:pt idx="35">
                  <c:v> $575.429.186 </c:v>
                </c:pt>
                <c:pt idx="36">
                  <c:v> $468.324.002 </c:v>
                </c:pt>
                <c:pt idx="37">
                  <c:v> $445.022.618 </c:v>
                </c:pt>
                <c:pt idx="38">
                  <c:v> $411.071.035 </c:v>
                </c:pt>
                <c:pt idx="39">
                  <c:v> $38.080.000 </c:v>
                </c:pt>
                <c:pt idx="40">
                  <c:v> $39.704.351 </c:v>
                </c:pt>
                <c:pt idx="41">
                  <c:v> $157.465.912 </c:v>
                </c:pt>
                <c:pt idx="42">
                  <c:v> $120.000.000 </c:v>
                </c:pt>
                <c:pt idx="43">
                  <c:v> $37.000.000 </c:v>
                </c:pt>
                <c:pt idx="44">
                  <c:v> $104.557.000.000 </c:v>
                </c:pt>
                <c:pt idx="45">
                  <c:v> $17.850.000 </c:v>
                </c:pt>
                <c:pt idx="46">
                  <c:v> $78.870.765.583 </c:v>
                </c:pt>
                <c:pt idx="47">
                  <c:v> $1.341.313.144 </c:v>
                </c:pt>
                <c:pt idx="48">
                  <c:v> $606.569.361 </c:v>
                </c:pt>
                <c:pt idx="49">
                  <c:v>2023</c:v>
                </c:pt>
                <c:pt idx="50">
                  <c:v> $31.421.950 </c:v>
                </c:pt>
                <c:pt idx="51">
                  <c:v> $10.166.482.087 </c:v>
                </c:pt>
                <c:pt idx="52">
                  <c:v> $8.654.823.881 </c:v>
                </c:pt>
                <c:pt idx="53">
                  <c:v> $995.851.500 </c:v>
                </c:pt>
                <c:pt idx="54">
                  <c:v> $328.827.788 </c:v>
                </c:pt>
                <c:pt idx="55">
                  <c:v> $328.827.788 </c:v>
                </c:pt>
                <c:pt idx="56">
                  <c:v> $392.289.512 </c:v>
                </c:pt>
                <c:pt idx="57">
                  <c:v> $500.500.000 </c:v>
                </c:pt>
                <c:pt idx="58">
                  <c:v> $1.493.213.666 </c:v>
                </c:pt>
                <c:pt idx="59">
                  <c:v> $3.394.038.066 </c:v>
                </c:pt>
                <c:pt idx="60">
                  <c:v> $4.972.296.340 </c:v>
                </c:pt>
                <c:pt idx="61">
                  <c:v> $677.090.960 </c:v>
                </c:pt>
                <c:pt idx="62">
                  <c:v> $905.053.510 </c:v>
                </c:pt>
                <c:pt idx="63">
                  <c:v> $5.303.008.875 </c:v>
                </c:pt>
                <c:pt idx="64">
                  <c:v> $3.999.935.528 </c:v>
                </c:pt>
                <c:pt idx="65">
                  <c:v> $3.999.792.728 </c:v>
                </c:pt>
                <c:pt idx="66">
                  <c:v> $3.394.038.066 </c:v>
                </c:pt>
                <c:pt idx="67">
                  <c:v> $942.387.036 </c:v>
                </c:pt>
                <c:pt idx="68">
                  <c:v> $95.818.800 </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Interv'!$I$83:$I$94</c:f>
              <c:numCache>
                <c:formatCode>_-"$"* #,##0_-;\-"$"* #,##0_-;_-"$"* "-"??_-;_-@_-</c:formatCode>
                <c:ptCount val="12"/>
              </c:numCache>
            </c:numRef>
          </c:val>
          <c:extLst>
            <c:ext xmlns:c16="http://schemas.microsoft.com/office/drawing/2014/chart" uri="{C3380CC4-5D6E-409C-BE32-E72D297353CC}">
              <c16:uniqueId val="{00000001-3395-402C-A5A3-E8CD2EC4E30D}"/>
            </c:ext>
          </c:extLst>
        </c:ser>
        <c:ser>
          <c:idx val="2"/>
          <c:order val="2"/>
          <c:tx>
            <c:strRef>
              <c:f>'Contratos Obra e Interv'!$J$13:$J$81</c:f>
              <c:strCache>
                <c:ptCount val="69"/>
                <c:pt idx="0">
                  <c:v>2021</c:v>
                </c:pt>
                <c:pt idx="1">
                  <c:v> Vlr 
Ejecutado </c:v>
                </c:pt>
                <c:pt idx="2">
                  <c:v> $63.576.930.317 </c:v>
                </c:pt>
                <c:pt idx="3">
                  <c:v> $24.084.295.534 </c:v>
                </c:pt>
                <c:pt idx="4">
                  <c:v> $24.467.272.279 </c:v>
                </c:pt>
                <c:pt idx="5">
                  <c:v> $3.004.443.138 </c:v>
                </c:pt>
                <c:pt idx="6">
                  <c:v> $3.241.329.274 </c:v>
                </c:pt>
                <c:pt idx="7">
                  <c:v> $104.958.000 </c:v>
                </c:pt>
                <c:pt idx="8">
                  <c:v> $1.706.052.408 </c:v>
                </c:pt>
                <c:pt idx="9">
                  <c:v> $14.938.812.809 </c:v>
                </c:pt>
                <c:pt idx="10">
                  <c:v> $13.374.809.873 </c:v>
                </c:pt>
                <c:pt idx="11">
                  <c:v> $2.761.790.950 </c:v>
                </c:pt>
                <c:pt idx="12">
                  <c:v> $770.604.984 </c:v>
                </c:pt>
                <c:pt idx="13">
                  <c:v>2022</c:v>
                </c:pt>
                <c:pt idx="14">
                  <c:v> $601.380.999 </c:v>
                </c:pt>
                <c:pt idx="15">
                  <c:v> $107.614.373 </c:v>
                </c:pt>
                <c:pt idx="16">
                  <c:v> $16.317.550.232 </c:v>
                </c:pt>
                <c:pt idx="17">
                  <c:v> $7.842.876.257 </c:v>
                </c:pt>
                <c:pt idx="18">
                  <c:v> $1.525.907.250 </c:v>
                </c:pt>
                <c:pt idx="19">
                  <c:v> $2.300.000.000 </c:v>
                </c:pt>
                <c:pt idx="20">
                  <c:v> $2.079.932.898 </c:v>
                </c:pt>
                <c:pt idx="21">
                  <c:v> $560.003.528 </c:v>
                </c:pt>
                <c:pt idx="22">
                  <c:v> $275.573.656 </c:v>
                </c:pt>
                <c:pt idx="23">
                  <c:v> $11.533.084.816 </c:v>
                </c:pt>
                <c:pt idx="24">
                  <c:v> $12.879.828.784 </c:v>
                </c:pt>
                <c:pt idx="25">
                  <c:v> $1.339.267.650 </c:v>
                </c:pt>
                <c:pt idx="26">
                  <c:v> $360.699.903 </c:v>
                </c:pt>
                <c:pt idx="27">
                  <c:v> $76.891.850 </c:v>
                </c:pt>
                <c:pt idx="28">
                  <c:v> $755.550.647 </c:v>
                </c:pt>
                <c:pt idx="29">
                  <c:v> $18.550.000 </c:v>
                </c:pt>
                <c:pt idx="30">
                  <c:v> $16.492.939.705 </c:v>
                </c:pt>
                <c:pt idx="31">
                  <c:v> $24.239.145.798 </c:v>
                </c:pt>
                <c:pt idx="32">
                  <c:v> $1.451.722.115 </c:v>
                </c:pt>
                <c:pt idx="33">
                  <c:v> $12.587.671.622 </c:v>
                </c:pt>
                <c:pt idx="34">
                  <c:v> $9.855.607.028 </c:v>
                </c:pt>
                <c:pt idx="35">
                  <c:v> $1.243.342.176 </c:v>
                </c:pt>
                <c:pt idx="36">
                  <c:v> $672.346.621 </c:v>
                </c:pt>
                <c:pt idx="37">
                  <c:v> $1.190.057.090 </c:v>
                </c:pt>
                <c:pt idx="38">
                  <c:v> $411.071.035 </c:v>
                </c:pt>
                <c:pt idx="39">
                  <c:v> $38.080.000 </c:v>
                </c:pt>
                <c:pt idx="40">
                  <c:v> $39.704.351 </c:v>
                </c:pt>
                <c:pt idx="41">
                  <c:v> $157.465.912 </c:v>
                </c:pt>
                <c:pt idx="42">
                  <c:v> $120.000.000 </c:v>
                </c:pt>
                <c:pt idx="43">
                  <c:v> $37.000.000 </c:v>
                </c:pt>
                <c:pt idx="44">
                  <c:v> $30.111.423.529 </c:v>
                </c:pt>
                <c:pt idx="45">
                  <c:v> $17.850.000 </c:v>
                </c:pt>
                <c:pt idx="46">
                  <c:v> $-   </c:v>
                </c:pt>
                <c:pt idx="47">
                  <c:v> $1.341.313.144 </c:v>
                </c:pt>
                <c:pt idx="48">
                  <c:v> $1.565.139.166 </c:v>
                </c:pt>
                <c:pt idx="49">
                  <c:v>2023</c:v>
                </c:pt>
                <c:pt idx="50">
                  <c:v> $-   </c:v>
                </c:pt>
                <c:pt idx="51">
                  <c:v> $4.722.062.465 </c:v>
                </c:pt>
                <c:pt idx="52">
                  <c:v> $6.145.673.514 </c:v>
                </c:pt>
                <c:pt idx="53">
                  <c:v> $753.385.156 </c:v>
                </c:pt>
                <c:pt idx="54">
                  <c:v> $7.918.891.603 </c:v>
                </c:pt>
                <c:pt idx="55">
                  <c:v> $5.634.877.002 </c:v>
                </c:pt>
                <c:pt idx="56">
                  <c:v> $240.773.326 </c:v>
                </c:pt>
                <c:pt idx="57">
                  <c:v> $1.493.373.157 </c:v>
                </c:pt>
                <c:pt idx="58">
                  <c:v> $1.332.611.180 </c:v>
                </c:pt>
                <c:pt idx="59">
                  <c:v> $23.000.000.000 </c:v>
                </c:pt>
                <c:pt idx="60">
                  <c:v> $9.333.419.774 </c:v>
                </c:pt>
                <c:pt idx="61">
                  <c:v> $1.006.450.830 </c:v>
                </c:pt>
                <c:pt idx="62">
                  <c:v> $670.433.743 </c:v>
                </c:pt>
                <c:pt idx="63">
                  <c:v> $7.419.604.869 </c:v>
                </c:pt>
                <c:pt idx="64">
                  <c:v> $2.000.000.000 </c:v>
                </c:pt>
                <c:pt idx="65">
                  <c:v> $3.599.813.455 </c:v>
                </c:pt>
                <c:pt idx="66">
                  <c:v> $1.100.000.000 </c:v>
                </c:pt>
                <c:pt idx="67">
                  <c:v> $942.387.036 </c:v>
                </c:pt>
                <c:pt idx="68">
                  <c:v> $95.818.800 </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Interv'!$J$83:$J$94</c:f>
              <c:numCache>
                <c:formatCode>_-"$"* #,##0_-;\-"$"* #,##0_-;_-"$"* "-"??_-;_-@_-</c:formatCode>
                <c:ptCount val="12"/>
              </c:numCache>
            </c:numRef>
          </c:val>
          <c:extLst>
            <c:ext xmlns:c16="http://schemas.microsoft.com/office/drawing/2014/chart" uri="{C3380CC4-5D6E-409C-BE32-E72D297353CC}">
              <c16:uniqueId val="{00000002-3395-402C-A5A3-E8CD2EC4E30D}"/>
            </c:ext>
          </c:extLst>
        </c:ser>
        <c:ser>
          <c:idx val="3"/>
          <c:order val="3"/>
          <c:tx>
            <c:strRef>
              <c:f>'Contratos Obra e Interv'!$K$13:$K$81</c:f>
              <c:strCache>
                <c:ptCount val="69"/>
                <c:pt idx="0">
                  <c:v>2021</c:v>
                </c:pt>
                <c:pt idx="1">
                  <c:v> Vlr pendiente por ejecutar </c:v>
                </c:pt>
                <c:pt idx="2">
                  <c:v>-$2.621.130.913 </c:v>
                </c:pt>
                <c:pt idx="3">
                  <c:v> $-   </c:v>
                </c:pt>
                <c:pt idx="4">
                  <c:v> $-   </c:v>
                </c:pt>
                <c:pt idx="5">
                  <c:v> $238.045.309 </c:v>
                </c:pt>
                <c:pt idx="6">
                  <c:v> $1 </c:v>
                </c:pt>
                <c:pt idx="7">
                  <c:v> $44.982.000 </c:v>
                </c:pt>
                <c:pt idx="8">
                  <c:v> $845.823.077 </c:v>
                </c:pt>
                <c:pt idx="9">
                  <c:v> $6.810.066.708 </c:v>
                </c:pt>
                <c:pt idx="10">
                  <c:v> $4.160.755.435 </c:v>
                </c:pt>
                <c:pt idx="11">
                  <c:v> $456.002.550 </c:v>
                </c:pt>
                <c:pt idx="12">
                  <c:v> $290.847.412 </c:v>
                </c:pt>
                <c:pt idx="13">
                  <c:v>2022</c:v>
                </c:pt>
                <c:pt idx="14">
                  <c:v> $245.796.613 </c:v>
                </c:pt>
                <c:pt idx="15">
                  <c:v> $54.989.873 </c:v>
                </c:pt>
                <c:pt idx="16">
                  <c:v> $13.505.910.915 </c:v>
                </c:pt>
                <c:pt idx="17">
                  <c:v> $18.153.083.932 </c:v>
                </c:pt>
                <c:pt idx="18">
                  <c:v> $467.108.915 </c:v>
                </c:pt>
                <c:pt idx="19">
                  <c:v> $932.162.576 </c:v>
                </c:pt>
                <c:pt idx="20">
                  <c:v> $2.053.693 </c:v>
                </c:pt>
                <c:pt idx="21">
                  <c:v> $-   </c:v>
                </c:pt>
                <c:pt idx="22">
                  <c:v> $37.898.194 </c:v>
                </c:pt>
                <c:pt idx="23">
                  <c:v> $4.428.887.415 </c:v>
                </c:pt>
                <c:pt idx="24">
                  <c:v> $6.884.776 </c:v>
                </c:pt>
                <c:pt idx="25">
                  <c:v> $107.189.250 </c:v>
                </c:pt>
                <c:pt idx="26">
                  <c:v> $645.773.065 </c:v>
                </c:pt>
                <c:pt idx="27">
                  <c:v> $81.059.850 </c:v>
                </c:pt>
                <c:pt idx="28">
                  <c:v> $40.000.000 </c:v>
                </c:pt>
                <c:pt idx="29">
                  <c:v> $11.450.000 </c:v>
                </c:pt>
                <c:pt idx="30">
                  <c:v> $15.696.724.391 </c:v>
                </c:pt>
                <c:pt idx="31">
                  <c:v> $4.364.793.635 </c:v>
                </c:pt>
                <c:pt idx="32">
                  <c:v> $523.670.043 </c:v>
                </c:pt>
                <c:pt idx="33">
                  <c:v> $629.115.785 </c:v>
                </c:pt>
                <c:pt idx="34">
                  <c:v> $1.905.350.278 </c:v>
                </c:pt>
                <c:pt idx="35">
                  <c:v> $212.487.925 </c:v>
                </c:pt>
                <c:pt idx="36">
                  <c:v> $264.301.384 </c:v>
                </c:pt>
                <c:pt idx="37">
                  <c:v> $145.010.764 </c:v>
                </c:pt>
                <c:pt idx="38">
                  <c:v> $-   </c:v>
                </c:pt>
                <c:pt idx="39">
                  <c:v> $-   </c:v>
                </c:pt>
                <c:pt idx="40">
                  <c:v> $-   </c:v>
                </c:pt>
                <c:pt idx="41">
                  <c:v> $-   </c:v>
                </c:pt>
                <c:pt idx="42">
                  <c:v> $-   </c:v>
                </c:pt>
                <c:pt idx="43">
                  <c:v> $-   </c:v>
                </c:pt>
                <c:pt idx="44">
                  <c:v> $162.602.576.471 </c:v>
                </c:pt>
                <c:pt idx="45">
                  <c:v> $-   </c:v>
                </c:pt>
                <c:pt idx="46">
                  <c:v> $78.870.765.583 </c:v>
                </c:pt>
                <c:pt idx="47">
                  <c:v> $-   </c:v>
                </c:pt>
                <c:pt idx="48">
                  <c:v> $293.305.188 </c:v>
                </c:pt>
                <c:pt idx="49">
                  <c:v>2023</c:v>
                </c:pt>
                <c:pt idx="50">
                  <c:v> $31.421.950 </c:v>
                </c:pt>
                <c:pt idx="51">
                  <c:v> $5.444.419.622 </c:v>
                </c:pt>
                <c:pt idx="52">
                  <c:v> $2.509.150.367 </c:v>
                </c:pt>
                <c:pt idx="53">
                  <c:v> $242.466.344 </c:v>
                </c:pt>
                <c:pt idx="54">
                  <c:v> $11.310.503.133 </c:v>
                </c:pt>
                <c:pt idx="55">
                  <c:v> $11.056.606.803 </c:v>
                </c:pt>
                <c:pt idx="56">
                  <c:v> $1.480.442.736 </c:v>
                </c:pt>
                <c:pt idx="57">
                  <c:v> $607.126.843 </c:v>
                </c:pt>
                <c:pt idx="58">
                  <c:v> $160.602.486 </c:v>
                </c:pt>
                <c:pt idx="59">
                  <c:v> $3.394.038.066 </c:v>
                </c:pt>
                <c:pt idx="60">
                  <c:v> $5.328.400.097 </c:v>
                </c:pt>
                <c:pt idx="61">
                  <c:v> $695.847.145 </c:v>
                </c:pt>
                <c:pt idx="62">
                  <c:v> $1.287.446.682 </c:v>
                </c:pt>
                <c:pt idx="63">
                  <c:v> $2.663.178.819 </c:v>
                </c:pt>
                <c:pt idx="64">
                  <c:v> $1.999.935.528 </c:v>
                </c:pt>
                <c:pt idx="65">
                  <c:v> $399.979.273 </c:v>
                </c:pt>
                <c:pt idx="66">
                  <c:v> $3.394.038.066 </c:v>
                </c:pt>
                <c:pt idx="67">
                  <c:v> $942.387.036 </c:v>
                </c:pt>
                <c:pt idx="68">
                  <c:v> $95.818.800 </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Interv'!$K$83:$K$94</c:f>
              <c:numCache>
                <c:formatCode>_-"$"* #,##0_-;\-"$"* #,##0_-;_-"$"* "-"??_-;_-@_-</c:formatCode>
                <c:ptCount val="12"/>
              </c:numCache>
            </c:numRef>
          </c:val>
          <c:extLst>
            <c:ext xmlns:c16="http://schemas.microsoft.com/office/drawing/2014/chart" uri="{C3380CC4-5D6E-409C-BE32-E72D297353CC}">
              <c16:uniqueId val="{00000003-3395-402C-A5A3-E8CD2EC4E30D}"/>
            </c:ext>
          </c:extLst>
        </c:ser>
        <c:ser>
          <c:idx val="4"/>
          <c:order val="4"/>
          <c:tx>
            <c:strRef>
              <c:f>'Contratos Obra e Interv'!$L$13:$L$81</c:f>
              <c:strCache>
                <c:ptCount val="69"/>
                <c:pt idx="0">
                  <c:v>2021</c:v>
                </c:pt>
                <c:pt idx="1">
                  <c:v>% Ejecucion Presupuestal</c:v>
                </c:pt>
                <c:pt idx="2">
                  <c:v>104%</c:v>
                </c:pt>
                <c:pt idx="3">
                  <c:v>100%</c:v>
                </c:pt>
                <c:pt idx="4">
                  <c:v>100%</c:v>
                </c:pt>
                <c:pt idx="5">
                  <c:v>93%</c:v>
                </c:pt>
                <c:pt idx="6">
                  <c:v>100%</c:v>
                </c:pt>
                <c:pt idx="7">
                  <c:v>70%</c:v>
                </c:pt>
                <c:pt idx="8">
                  <c:v>67%</c:v>
                </c:pt>
                <c:pt idx="9">
                  <c:v>69%</c:v>
                </c:pt>
                <c:pt idx="10">
                  <c:v>76%</c:v>
                </c:pt>
                <c:pt idx="11">
                  <c:v>86%</c:v>
                </c:pt>
                <c:pt idx="12">
                  <c:v>73%</c:v>
                </c:pt>
                <c:pt idx="13">
                  <c:v>2022</c:v>
                </c:pt>
                <c:pt idx="14">
                  <c:v>71%</c:v>
                </c:pt>
                <c:pt idx="15">
                  <c:v>66%</c:v>
                </c:pt>
                <c:pt idx="16">
                  <c:v>55%</c:v>
                </c:pt>
                <c:pt idx="17">
                  <c:v>30%</c:v>
                </c:pt>
                <c:pt idx="18">
                  <c:v>77%</c:v>
                </c:pt>
                <c:pt idx="19">
                  <c:v>71%</c:v>
                </c:pt>
                <c:pt idx="20">
                  <c:v>100%</c:v>
                </c:pt>
                <c:pt idx="21">
                  <c:v>100%</c:v>
                </c:pt>
                <c:pt idx="22">
                  <c:v>88%</c:v>
                </c:pt>
                <c:pt idx="23">
                  <c:v>72%</c:v>
                </c:pt>
                <c:pt idx="24">
                  <c:v>100%</c:v>
                </c:pt>
                <c:pt idx="25">
                  <c:v>93%</c:v>
                </c:pt>
                <c:pt idx="26">
                  <c:v>36%</c:v>
                </c:pt>
                <c:pt idx="27">
                  <c:v>49%</c:v>
                </c:pt>
                <c:pt idx="28">
                  <c:v>95%</c:v>
                </c:pt>
                <c:pt idx="29">
                  <c:v>62%</c:v>
                </c:pt>
                <c:pt idx="30">
                  <c:v>51%</c:v>
                </c:pt>
                <c:pt idx="31">
                  <c:v>85%</c:v>
                </c:pt>
                <c:pt idx="32">
                  <c:v>73%</c:v>
                </c:pt>
                <c:pt idx="33">
                  <c:v>95%</c:v>
                </c:pt>
                <c:pt idx="34">
                  <c:v>84%</c:v>
                </c:pt>
                <c:pt idx="35">
                  <c:v>85%</c:v>
                </c:pt>
                <c:pt idx="36">
                  <c:v>72%</c:v>
                </c:pt>
                <c:pt idx="37">
                  <c:v>89%</c:v>
                </c:pt>
                <c:pt idx="38">
                  <c:v>100%</c:v>
                </c:pt>
                <c:pt idx="39">
                  <c:v>100%</c:v>
                </c:pt>
                <c:pt idx="40">
                  <c:v>100%</c:v>
                </c:pt>
                <c:pt idx="41">
                  <c:v>100%</c:v>
                </c:pt>
                <c:pt idx="42">
                  <c:v>100%</c:v>
                </c:pt>
                <c:pt idx="43">
                  <c:v>100%</c:v>
                </c:pt>
                <c:pt idx="44">
                  <c:v>16%</c:v>
                </c:pt>
                <c:pt idx="45">
                  <c:v>100%</c:v>
                </c:pt>
                <c:pt idx="46">
                  <c:v>0%</c:v>
                </c:pt>
                <c:pt idx="47">
                  <c:v>100%</c:v>
                </c:pt>
                <c:pt idx="48">
                  <c:v>84%</c:v>
                </c:pt>
                <c:pt idx="49">
                  <c:v>2023</c:v>
                </c:pt>
                <c:pt idx="50">
                  <c:v>0%</c:v>
                </c:pt>
                <c:pt idx="51">
                  <c:v>46%</c:v>
                </c:pt>
                <c:pt idx="52">
                  <c:v>71%</c:v>
                </c:pt>
                <c:pt idx="53">
                  <c:v>76%</c:v>
                </c:pt>
                <c:pt idx="54">
                  <c:v>41%</c:v>
                </c:pt>
                <c:pt idx="55">
                  <c:v>34%</c:v>
                </c:pt>
                <c:pt idx="56">
                  <c:v>14%</c:v>
                </c:pt>
                <c:pt idx="57">
                  <c:v>71%</c:v>
                </c:pt>
                <c:pt idx="58">
                  <c:v>89%</c:v>
                </c:pt>
                <c:pt idx="59">
                  <c:v>87%</c:v>
                </c:pt>
                <c:pt idx="60">
                  <c:v>64%</c:v>
                </c:pt>
                <c:pt idx="61">
                  <c:v>59%</c:v>
                </c:pt>
                <c:pt idx="62">
                  <c:v>34%</c:v>
                </c:pt>
                <c:pt idx="63">
                  <c:v>74%</c:v>
                </c:pt>
                <c:pt idx="64">
                  <c:v>50%</c:v>
                </c:pt>
                <c:pt idx="65">
                  <c:v>90%</c:v>
                </c:pt>
                <c:pt idx="66">
                  <c:v>24%</c:v>
                </c:pt>
                <c:pt idx="67">
                  <c:v> $942.387.036 </c:v>
                </c:pt>
                <c:pt idx="68">
                  <c:v> $95.818.800 </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Interv'!$L$83:$L$94</c:f>
              <c:numCache>
                <c:formatCode>0%</c:formatCode>
                <c:ptCount val="12"/>
              </c:numCache>
            </c:numRef>
          </c:val>
          <c:extLst>
            <c:ext xmlns:c16="http://schemas.microsoft.com/office/drawing/2014/chart" uri="{C3380CC4-5D6E-409C-BE32-E72D297353CC}">
              <c16:uniqueId val="{00000004-3395-402C-A5A3-E8CD2EC4E30D}"/>
            </c:ext>
          </c:extLst>
        </c:ser>
        <c:ser>
          <c:idx val="5"/>
          <c:order val="5"/>
          <c:tx>
            <c:strRef>
              <c:f>'Contratos Obra e Interv'!$M$13:$M$81</c:f>
              <c:strCache>
                <c:ptCount val="69"/>
                <c:pt idx="0">
                  <c:v>2021</c:v>
                </c:pt>
                <c:pt idx="1">
                  <c:v>% Ejecución 
Fisica</c:v>
                </c:pt>
                <c:pt idx="2">
                  <c:v>109%</c:v>
                </c:pt>
                <c:pt idx="3">
                  <c:v>100%</c:v>
                </c:pt>
                <c:pt idx="4">
                  <c:v>100%</c:v>
                </c:pt>
                <c:pt idx="5">
                  <c:v>86%</c:v>
                </c:pt>
                <c:pt idx="6">
                  <c:v>100%</c:v>
                </c:pt>
                <c:pt idx="7">
                  <c:v>49%</c:v>
                </c:pt>
                <c:pt idx="8">
                  <c:v>45%</c:v>
                </c:pt>
                <c:pt idx="9">
                  <c:v>47%</c:v>
                </c:pt>
                <c:pt idx="10">
                  <c:v>58%</c:v>
                </c:pt>
                <c:pt idx="11">
                  <c:v>74%</c:v>
                </c:pt>
                <c:pt idx="12">
                  <c:v>53%</c:v>
                </c:pt>
                <c:pt idx="13">
                  <c:v>2022</c:v>
                </c:pt>
                <c:pt idx="14">
                  <c:v>50%</c:v>
                </c:pt>
                <c:pt idx="15">
                  <c:v>64%</c:v>
                </c:pt>
                <c:pt idx="16">
                  <c:v>30%</c:v>
                </c:pt>
                <c:pt idx="17">
                  <c:v>9%</c:v>
                </c:pt>
                <c:pt idx="18">
                  <c:v>59%</c:v>
                </c:pt>
                <c:pt idx="19">
                  <c:v>51%</c:v>
                </c:pt>
                <c:pt idx="20">
                  <c:v>100%</c:v>
                </c:pt>
                <c:pt idx="21">
                  <c:v>100%</c:v>
                </c:pt>
                <c:pt idx="22">
                  <c:v>77%</c:v>
                </c:pt>
                <c:pt idx="23">
                  <c:v>52%</c:v>
                </c:pt>
                <c:pt idx="24">
                  <c:v>100%</c:v>
                </c:pt>
                <c:pt idx="25">
                  <c:v>86%</c:v>
                </c:pt>
                <c:pt idx="26">
                  <c:v>13%</c:v>
                </c:pt>
                <c:pt idx="27">
                  <c:v>24%</c:v>
                </c:pt>
                <c:pt idx="28">
                  <c:v>90%</c:v>
                </c:pt>
                <c:pt idx="29">
                  <c:v>38%</c:v>
                </c:pt>
                <c:pt idx="30">
                  <c:v>26%</c:v>
                </c:pt>
                <c:pt idx="31">
                  <c:v>72%</c:v>
                </c:pt>
                <c:pt idx="32">
                  <c:v>54%</c:v>
                </c:pt>
                <c:pt idx="33">
                  <c:v>91%</c:v>
                </c:pt>
                <c:pt idx="34">
                  <c:v>70%</c:v>
                </c:pt>
                <c:pt idx="35">
                  <c:v>73%</c:v>
                </c:pt>
                <c:pt idx="36">
                  <c:v>52%</c:v>
                </c:pt>
                <c:pt idx="37">
                  <c:v>79%</c:v>
                </c:pt>
                <c:pt idx="38">
                  <c:v>100%</c:v>
                </c:pt>
                <c:pt idx="39">
                  <c:v>100%</c:v>
                </c:pt>
                <c:pt idx="40">
                  <c:v>100%</c:v>
                </c:pt>
                <c:pt idx="41">
                  <c:v>100%</c:v>
                </c:pt>
                <c:pt idx="42">
                  <c:v>100%</c:v>
                </c:pt>
                <c:pt idx="43">
                  <c:v>100%</c:v>
                </c:pt>
                <c:pt idx="44">
                  <c:v>2%</c:v>
                </c:pt>
                <c:pt idx="45">
                  <c:v>100%</c:v>
                </c:pt>
                <c:pt idx="46">
                  <c:v>0%</c:v>
                </c:pt>
                <c:pt idx="47">
                  <c:v>100%</c:v>
                </c:pt>
                <c:pt idx="48">
                  <c:v>71%</c:v>
                </c:pt>
                <c:pt idx="49">
                  <c:v>2023</c:v>
                </c:pt>
                <c:pt idx="50">
                  <c:v>0%</c:v>
                </c:pt>
                <c:pt idx="51">
                  <c:v>22%</c:v>
                </c:pt>
                <c:pt idx="52">
                  <c:v>50%</c:v>
                </c:pt>
                <c:pt idx="53">
                  <c:v>57%</c:v>
                </c:pt>
                <c:pt idx="54">
                  <c:v>17%</c:v>
                </c:pt>
                <c:pt idx="55">
                  <c:v>11%</c:v>
                </c:pt>
                <c:pt idx="56">
                  <c:v>2%</c:v>
                </c:pt>
                <c:pt idx="57">
                  <c:v>51%</c:v>
                </c:pt>
                <c:pt idx="58">
                  <c:v>80%</c:v>
                </c:pt>
                <c:pt idx="59">
                  <c:v>76%</c:v>
                </c:pt>
                <c:pt idx="60">
                  <c:v>41%</c:v>
                </c:pt>
                <c:pt idx="61">
                  <c:v>35%</c:v>
                </c:pt>
                <c:pt idx="62">
                  <c:v>12%</c:v>
                </c:pt>
                <c:pt idx="63">
                  <c:v>54%</c:v>
                </c:pt>
                <c:pt idx="64">
                  <c:v>25%</c:v>
                </c:pt>
                <c:pt idx="65">
                  <c:v>81%</c:v>
                </c:pt>
                <c:pt idx="66">
                  <c:v>6%</c:v>
                </c:pt>
                <c:pt idx="67">
                  <c:v> $942.387.036 </c:v>
                </c:pt>
                <c:pt idx="68">
                  <c:v> $95.818.800 </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Interv'!$M$83:$M$94</c:f>
              <c:numCache>
                <c:formatCode>0%</c:formatCode>
                <c:ptCount val="12"/>
              </c:numCache>
            </c:numRef>
          </c:val>
          <c:extLst>
            <c:ext xmlns:c16="http://schemas.microsoft.com/office/drawing/2014/chart" uri="{C3380CC4-5D6E-409C-BE32-E72D297353CC}">
              <c16:uniqueId val="{00000005-3395-402C-A5A3-E8CD2EC4E30D}"/>
            </c:ext>
          </c:extLst>
        </c:ser>
        <c:ser>
          <c:idx val="6"/>
          <c:order val="6"/>
          <c:tx>
            <c:strRef>
              <c:f>'Contratos Obra e Interv'!$N$13:$N$81</c:f>
              <c:strCache>
                <c:ptCount val="69"/>
                <c:pt idx="0">
                  <c:v>2021</c:v>
                </c:pt>
                <c:pt idx="1">
                  <c:v>observaciones </c:v>
                </c:pt>
                <c:pt idx="2">
                  <c:v>Se firma Acta N° 9 modificatoria en valor: $2.411.635.544</c:v>
                </c:pt>
                <c:pt idx="3">
                  <c:v>ACTA DE LIQUIDACIÓN SUSCRITA EL 07/11/2023</c:v>
                </c:pt>
                <c:pt idx="4">
                  <c:v>ACTA DE RECIBO OBRA - SUSCRITA EL 02/06/2023</c:v>
                </c:pt>
                <c:pt idx="5">
                  <c:v>ACTA DE LIQUIDACIÓN SUSCRITA EL 27/11/2023</c:v>
                </c:pt>
                <c:pt idx="6">
                  <c:v>ACTA DE LIQUIDACIÓN SUSCRITA EL 12/12/2023</c:v>
                </c:pt>
                <c:pt idx="7">
                  <c:v>ACTA DE TERMINACIÓN SUSCRITA EL 14/02/2024</c:v>
                </c:pt>
                <c:pt idx="8">
                  <c:v>ACTA DE TERMINACIÓN SUSCRITA EL 29/02/2024</c:v>
                </c:pt>
                <c:pt idx="9">
                  <c:v>Se firma Acta N° 12 modificatoria</c:v>
                </c:pt>
                <c:pt idx="10">
                  <c:v>En ejecución</c:v>
                </c:pt>
                <c:pt idx="11">
                  <c:v>ACTA DE TERMINACIÓN SUSCRITA EL  01/04/2024</c:v>
                </c:pt>
                <c:pt idx="12">
                  <c:v>ACTA DE TERMINACIÓN SUSCRITA EL 21/11/2023</c:v>
                </c:pt>
                <c:pt idx="13">
                  <c:v>2022</c:v>
                </c:pt>
                <c:pt idx="14">
                  <c:v>En ejecución</c:v>
                </c:pt>
                <c:pt idx="15">
                  <c:v>ACTA DE TERMINACIÓN SUSCRITA EL 21/11/2023</c:v>
                </c:pt>
                <c:pt idx="16">
                  <c:v>CONTRATO SUSPENDIDO A PARTIR DEL 26/06/2023</c:v>
                </c:pt>
                <c:pt idx="17">
                  <c:v>CONTRATO SUSPENDIDO A PARTIR DEL 29/05/2023</c:v>
                </c:pt>
                <c:pt idx="18">
                  <c:v>CONTRATO SUSPENDIDO A PARTIR DEL 29/05/2023</c:v>
                </c:pt>
                <c:pt idx="19">
                  <c:v>Se firmo Acta N° 8  modificatoria en plazo:  hasta el 22/12/2024</c:v>
                </c:pt>
                <c:pt idx="20">
                  <c:v>ACTA DE RECIBO DE OBRA SUSCRITA EL 10/04/2023 y ACTA DE LIQUIDACIÓN SUSCRITA EL 20/09/2023</c:v>
                </c:pt>
                <c:pt idx="21">
                  <c:v>ACTA DE TERMINACION  SUSCRITA EL 23/12/2022.</c:v>
                </c:pt>
                <c:pt idx="22">
                  <c:v>ACTA DE RECIBO DE OBRA SUSCRITA 30/11/2023</c:v>
                </c:pt>
                <c:pt idx="23">
                  <c:v>ACTA DE TERMINACIÓN SUSCRITA EL 03/01/2024</c:v>
                </c:pt>
                <c:pt idx="24">
                  <c:v>ACTA DE RECIBO DE OBRA SUSCRITA EL 03/11/2023</c:v>
                </c:pt>
                <c:pt idx="25">
                  <c:v>ACTA DE TERMINACIÓN SUSCRITA EL 20/11/2023</c:v>
                </c:pt>
                <c:pt idx="26">
                  <c:v>ACTA DE RECIBO DE OBRA SUSCTITA 02/01/2024 </c:v>
                </c:pt>
                <c:pt idx="27">
                  <c:v>ACTA DE TERMINACIÓN SUSCRITA EL 02/01/2024</c:v>
                </c:pt>
                <c:pt idx="28">
                  <c:v>En ejecución</c:v>
                </c:pt>
                <c:pt idx="29">
                  <c:v>ACTA DE RECIBO SATISFACCIÓN SUSCRITA EL 29/12/2023</c:v>
                </c:pt>
                <c:pt idx="30">
                  <c:v>En ejecución</c:v>
                </c:pt>
                <c:pt idx="31">
                  <c:v>En ejecución</c:v>
                </c:pt>
                <c:pt idx="32">
                  <c:v>En ejecución</c:v>
                </c:pt>
                <c:pt idx="33">
                  <c:v>En ejecución</c:v>
                </c:pt>
                <c:pt idx="34">
                  <c:v>ACTA DE RECIBO DE OBRA SUSCTITA 14/11/2023</c:v>
                </c:pt>
                <c:pt idx="35">
                  <c:v>ACTA DE RECIBO DE OBRA SUSCTITA 30/11/2024</c:v>
                </c:pt>
                <c:pt idx="36">
                  <c:v>En ejecución</c:v>
                </c:pt>
                <c:pt idx="37">
                  <c:v>ACTA DE RECIBO DE OBRA SUSCTITA 28/12/2023</c:v>
                </c:pt>
                <c:pt idx="38">
                  <c:v>Acta N° 1 modificatoria en plazo: 6 meses (del01/01/2023 al 30/06/2023)</c:v>
                </c:pt>
                <c:pt idx="39">
                  <c:v>ACTA DE RECIBO A SATISFACCIÓN SUSCRITA EL 18/04/2023</c:v>
                </c:pt>
                <c:pt idx="40">
                  <c:v>ACTA DE RECIBO A SATISFACCIÓN SUSCRITA EL 30/03/2023</c:v>
                </c:pt>
                <c:pt idx="41">
                  <c:v>ACTA DE TERMINACIÓN SUSCRITA EL 20/04/2023</c:v>
                </c:pt>
                <c:pt idx="42">
                  <c:v>ACTA DE TERMINACIÓN SUSCRITA EL 20/06/2023</c:v>
                </c:pt>
                <c:pt idx="43">
                  <c:v>ACTA DE RECIBO A SATISFACCIÓN SUSCRITA EL 27/12/2023</c:v>
                </c:pt>
                <c:pt idx="44">
                  <c:v>En ejecución</c:v>
                </c:pt>
                <c:pt idx="45">
                  <c:v>En ejecución</c:v>
                </c:pt>
                <c:pt idx="46">
                  <c:v>PENDIENTE CTA DE INICIO</c:v>
                </c:pt>
                <c:pt idx="47">
                  <c:v>En ejecución</c:v>
                </c:pt>
                <c:pt idx="48">
                  <c:v>ACTA DE TERMINACIÓN SUSCRITA EL 20/12/2023</c:v>
                </c:pt>
                <c:pt idx="49">
                  <c:v>2023</c:v>
                </c:pt>
                <c:pt idx="50">
                  <c:v>El contrato de arrendamiento inició el 01/01/2023 y tiene fecha final el 31/12/2023</c:v>
                </c:pt>
                <c:pt idx="51">
                  <c:v>En ejecución</c:v>
                </c:pt>
                <c:pt idx="52">
                  <c:v>ACTA DE RECIBO DE OBRA 22/03/2024</c:v>
                </c:pt>
                <c:pt idx="53">
                  <c:v>ACTA DE TERMINACION 22/03/2024</c:v>
                </c:pt>
                <c:pt idx="54">
                  <c:v>En ejecución</c:v>
                </c:pt>
                <c:pt idx="55">
                  <c:v>En ejecución</c:v>
                </c:pt>
                <c:pt idx="56">
                  <c:v>En ejecución</c:v>
                </c:pt>
                <c:pt idx="57">
                  <c:v>En ejecución</c:v>
                </c:pt>
                <c:pt idx="58">
                  <c:v>ACTA DE TERMINACION 04/04/2024</c:v>
                </c:pt>
                <c:pt idx="59">
                  <c:v>En ejecución</c:v>
                </c:pt>
                <c:pt idx="60">
                  <c:v>En ejecución</c:v>
                </c:pt>
                <c:pt idx="61">
                  <c:v>En ejecución</c:v>
                </c:pt>
                <c:pt idx="62">
                  <c:v>En ejecución</c:v>
                </c:pt>
                <c:pt idx="63">
                  <c:v>En ejecución</c:v>
                </c:pt>
                <c:pt idx="64">
                  <c:v>ACTA DE TERMINACIÓN SUSCRITA EL 22/12/2023</c:v>
                </c:pt>
                <c:pt idx="65">
                  <c:v>ACTA DE TERMINACIÓN SUSCRITA EL 31/01/2024</c:v>
                </c:pt>
                <c:pt idx="66">
                  <c:v>En ejecución</c:v>
                </c:pt>
                <c:pt idx="67">
                  <c:v>En ejecución</c:v>
                </c:pt>
                <c:pt idx="68">
                  <c:v>En ejecución</c:v>
                </c:pt>
              </c:strCache>
            </c:strRef>
          </c:tx>
          <c:spPr>
            <a:solidFill>
              <a:schemeClr val="accent1">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Interv'!$N$83:$N$94</c:f>
              <c:numCache>
                <c:formatCode>General</c:formatCode>
                <c:ptCount val="12"/>
                <c:pt idx="0">
                  <c:v>0</c:v>
                </c:pt>
                <c:pt idx="1">
                  <c:v>0</c:v>
                </c:pt>
                <c:pt idx="11">
                  <c:v>0</c:v>
                </c:pt>
              </c:numCache>
            </c:numRef>
          </c:val>
          <c:extLst>
            <c:ext xmlns:c16="http://schemas.microsoft.com/office/drawing/2014/chart" uri="{C3380CC4-5D6E-409C-BE32-E72D297353CC}">
              <c16:uniqueId val="{00000006-3395-402C-A5A3-E8CD2EC4E30D}"/>
            </c:ext>
          </c:extLst>
        </c:ser>
        <c:ser>
          <c:idx val="7"/>
          <c:order val="7"/>
          <c:tx>
            <c:strRef>
              <c:f>'Contratos Obra e Interv'!$O$13:$O$81</c:f>
              <c:strCache>
                <c:ptCount val="69"/>
                <c:pt idx="0">
                  <c:v>2021</c:v>
                </c:pt>
                <c:pt idx="1">
                  <c:v>observaciones </c:v>
                </c:pt>
                <c:pt idx="2">
                  <c:v>Se firma Acta N° 9 modificatoria en valor: $2.411.635.544</c:v>
                </c:pt>
                <c:pt idx="3">
                  <c:v>Actualizado al 16/11/2023</c:v>
                </c:pt>
                <c:pt idx="4">
                  <c:v>ACTA DE RECIBO OBRA - SUSCRITA EL 02/06/2023</c:v>
                </c:pt>
                <c:pt idx="5">
                  <c:v>ACTA DE LIQUIDACIÓN SUSCRITA EL 27/11/2023</c:v>
                </c:pt>
                <c:pt idx="6">
                  <c:v>ACTA DE LIQUIDACIÓN SUSCRITA EL 12/12/2023</c:v>
                </c:pt>
                <c:pt idx="7">
                  <c:v>ACTA DE TERMINACIÓN SUSCRITA EL 14/02/2024</c:v>
                </c:pt>
                <c:pt idx="8">
                  <c:v>ACTA DE TERMINACIÓN SUSCRITA EL 29/02/2024</c:v>
                </c:pt>
                <c:pt idx="9">
                  <c:v>Se firma Acta N° 12 modificatoria</c:v>
                </c:pt>
                <c:pt idx="10">
                  <c:v>En ejecución</c:v>
                </c:pt>
                <c:pt idx="11">
                  <c:v>ACTA DE TERMINACIÓN SUSCRITA EL  01/04/2024</c:v>
                </c:pt>
                <c:pt idx="12">
                  <c:v>ACTA DE TERMINACIÓN SUSCRITA EL 21/11/2023</c:v>
                </c:pt>
                <c:pt idx="13">
                  <c:v>2022</c:v>
                </c:pt>
                <c:pt idx="14">
                  <c:v>En ejecución</c:v>
                </c:pt>
                <c:pt idx="15">
                  <c:v>ACTA DE TERMINACIÓN SUSCRITA EL 21/11/2023</c:v>
                </c:pt>
                <c:pt idx="16">
                  <c:v>CONTRATO SUSPENDIDO A PARTIR DEL 26/06/2023</c:v>
                </c:pt>
                <c:pt idx="17">
                  <c:v>CONTRATO SUSPENDIDO A PARTIR DEL 29/05/2023</c:v>
                </c:pt>
                <c:pt idx="18">
                  <c:v>CONTRATO SUSPENDIDO A PARTIR DEL 29/05/2023</c:v>
                </c:pt>
                <c:pt idx="19">
                  <c:v>Se firmo Acta N° 8  modificatoria en plazo:  hasta el 22/12/2024</c:v>
                </c:pt>
                <c:pt idx="20">
                  <c:v>ACTA DE RECIBO DE OBRA SUSCRITA EL 10/04/2023 y ACTA DE LIQUIDACIÓN SUSCRITA EL 20/09/2023</c:v>
                </c:pt>
                <c:pt idx="21">
                  <c:v>ACTA DE TERMINACION  SUSCRITA EL 23/12/2022.</c:v>
                </c:pt>
                <c:pt idx="22">
                  <c:v>Actualizado al 08/04/2024</c:v>
                </c:pt>
                <c:pt idx="23">
                  <c:v>ACTA DE TERMINACIÓN SUSCRITA EL 03/01/2024</c:v>
                </c:pt>
                <c:pt idx="24">
                  <c:v>ACTA DE RECIBO DE OBRA SUSCRITA EL 03/11/2023</c:v>
                </c:pt>
                <c:pt idx="25">
                  <c:v>Actualizado al 22/12/2023</c:v>
                </c:pt>
                <c:pt idx="26">
                  <c:v>Actualizado al 08/04/2024</c:v>
                </c:pt>
                <c:pt idx="27">
                  <c:v>Actualizado al 08/04/2024</c:v>
                </c:pt>
                <c:pt idx="28">
                  <c:v>En ejecución</c:v>
                </c:pt>
                <c:pt idx="29">
                  <c:v>ACTA DE RECIBO SATISFACCIÓN SUSCRITA EL 29/12/2023</c:v>
                </c:pt>
                <c:pt idx="30">
                  <c:v>En ejecución</c:v>
                </c:pt>
                <c:pt idx="31">
                  <c:v>Actualizado al 15/12/2023</c:v>
                </c:pt>
                <c:pt idx="32">
                  <c:v>Actualizado al 08/04/2024</c:v>
                </c:pt>
                <c:pt idx="33">
                  <c:v>En ejecución</c:v>
                </c:pt>
                <c:pt idx="34">
                  <c:v>Actualizado al 08/04/2024</c:v>
                </c:pt>
                <c:pt idx="35">
                  <c:v>Actualizado al 08/04/2024</c:v>
                </c:pt>
                <c:pt idx="36">
                  <c:v>En ejecución</c:v>
                </c:pt>
                <c:pt idx="37">
                  <c:v>Actualizado al 08/4/2024</c:v>
                </c:pt>
                <c:pt idx="38">
                  <c:v>Acta N° 1 modificatoria en plazo: 6 meses (del01/01/2023 al 30/06/2023)</c:v>
                </c:pt>
                <c:pt idx="39">
                  <c:v>ACTA DE RECIBO A SATISFACCIÓN SUSCRITA EL 18/04/2023</c:v>
                </c:pt>
                <c:pt idx="40">
                  <c:v>ACTA DE RECIBO A SATISFACCIÓN SUSCRITA EL 30/03/2023</c:v>
                </c:pt>
                <c:pt idx="41">
                  <c:v>ACTA DE TERMINACIÓN SUSCRITA EL 20/04/2023</c:v>
                </c:pt>
                <c:pt idx="42">
                  <c:v>ACTA DE TERMINACIÓN SUSCRITA EL 20/06/2023</c:v>
                </c:pt>
                <c:pt idx="43">
                  <c:v>Actualizado al 08/04/2024</c:v>
                </c:pt>
                <c:pt idx="44">
                  <c:v>En ejecución</c:v>
                </c:pt>
                <c:pt idx="45">
                  <c:v>En ejecución</c:v>
                </c:pt>
                <c:pt idx="46">
                  <c:v>PENDIENTE CTA DE INICIO</c:v>
                </c:pt>
                <c:pt idx="47">
                  <c:v>En ejecución</c:v>
                </c:pt>
                <c:pt idx="48">
                  <c:v>ACTA DE TERMINACIÓN SUSCRITA EL 20/12/2023</c:v>
                </c:pt>
                <c:pt idx="49">
                  <c:v>2023</c:v>
                </c:pt>
                <c:pt idx="50">
                  <c:v>El contrato de arrendamiento inició el 01/01/2023 y tiene fecha final el 31/12/2023</c:v>
                </c:pt>
                <c:pt idx="51">
                  <c:v>En ejecución</c:v>
                </c:pt>
                <c:pt idx="52">
                  <c:v>Actualizado al 08/04/2024</c:v>
                </c:pt>
                <c:pt idx="53">
                  <c:v>Actualizado al 08/04/2024</c:v>
                </c:pt>
                <c:pt idx="54">
                  <c:v>Actualizado al 08/04/2024</c:v>
                </c:pt>
                <c:pt idx="55">
                  <c:v>Actualizado al 04/08/2024</c:v>
                </c:pt>
                <c:pt idx="56">
                  <c:v>Actualizado al 04/08/2024</c:v>
                </c:pt>
                <c:pt idx="57">
                  <c:v>En ejecución</c:v>
                </c:pt>
                <c:pt idx="58">
                  <c:v>Actualizado al 08/04/2024</c:v>
                </c:pt>
                <c:pt idx="59">
                  <c:v>En ejecución</c:v>
                </c:pt>
                <c:pt idx="60">
                  <c:v>Actualizado  08/04/2024</c:v>
                </c:pt>
                <c:pt idx="61">
                  <c:v>Actualizado al 08/04/2024</c:v>
                </c:pt>
                <c:pt idx="62">
                  <c:v>Actualizado al 08/04/2024</c:v>
                </c:pt>
                <c:pt idx="63">
                  <c:v>Actualizado al 08/04/2024</c:v>
                </c:pt>
                <c:pt idx="64">
                  <c:v>ACTA DE TERMINACIÓN SUSCRITA EL 22/12/2023</c:v>
                </c:pt>
                <c:pt idx="65">
                  <c:v>Actualizado al 18/12/2023</c:v>
                </c:pt>
                <c:pt idx="66">
                  <c:v>En ejecución</c:v>
                </c:pt>
                <c:pt idx="67">
                  <c:v>Actualizado al 27/12/2023</c:v>
                </c:pt>
                <c:pt idx="68">
                  <c:v>Actualizado al 15/12/2023</c:v>
                </c:pt>
              </c:strCache>
            </c:strRef>
          </c:tx>
          <c:spPr>
            <a:solidFill>
              <a:schemeClr val="accent2">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'Contratos Obra e Interv'!$A$83:$G$94</c:f>
              <c:multiLvlStrCache>
                <c:ptCount val="12"/>
                <c:lvl>
                  <c:pt idx="0">
                    <c:v>NELSON DE JESÚS BETANCUR ARBOLEDA</c:v>
                  </c:pt>
                  <c:pt idx="1">
                    <c:v>NELSON DE JESÚS BETANCUR ARBOLEDA</c:v>
                  </c:pt>
                  <c:pt idx="2">
                    <c:v>NICOLAS LONDOÑO OSSA </c:v>
                  </c:pt>
                  <c:pt idx="3">
                    <c:v>PABLO ANDRÉS GÓMEZ</c:v>
                  </c:pt>
                  <c:pt idx="4">
                    <c:v>PABLO ANDRÉS GÓMEZ</c:v>
                  </c:pt>
                  <c:pt idx="5">
                    <c:v>DANIEL ANDRES VILLA GIRALDO</c:v>
                  </c:pt>
                  <c:pt idx="6">
                    <c:v>DANIEL ANDRES VILLA GIRALDO</c:v>
                  </c:pt>
                  <c:pt idx="7">
                    <c:v>PENDIENTE</c:v>
                  </c:pt>
                  <c:pt idx="8">
                    <c:v>NELSON DE JESÚS BETANCUR ARBOLEDA</c:v>
                  </c:pt>
                  <c:pt idx="9">
                    <c:v>NELSON DE JESÚS BETANCUR ARBOLEDA</c:v>
                  </c:pt>
                  <c:pt idx="10">
                    <c:v>NICOLAS LONSOÑO OSSA Y ANAMARIA GONZALES </c:v>
                  </c:pt>
                  <c:pt idx="11">
                    <c:v>ANA MARIA GONALEZ</c:v>
                  </c:pt>
                </c:lvl>
                <c:lvl>
                  <c:pt idx="0">
                    <c:v>31/03/2024</c:v>
                  </c:pt>
                  <c:pt idx="1">
                    <c:v>31/03/2024</c:v>
                  </c:pt>
                  <c:pt idx="2">
                    <c:v>26/12/2024</c:v>
                  </c:pt>
                  <c:pt idx="3">
                    <c:v>31/12/2024</c:v>
                  </c:pt>
                  <c:pt idx="4">
                    <c:v>31/12/2024</c:v>
                  </c:pt>
                  <c:pt idx="5">
                    <c:v>31/12/2024</c:v>
                  </c:pt>
                  <c:pt idx="6">
                    <c:v>31/12/2024</c:v>
                  </c:pt>
                  <c:pt idx="7">
                    <c:v>24/08/2024</c:v>
                  </c:pt>
                  <c:pt idx="8">
                    <c:v>31/12/2024</c:v>
                  </c:pt>
                  <c:pt idx="9">
                    <c:v>31/12/2024</c:v>
                  </c:pt>
                  <c:pt idx="10">
                    <c:v>31/12/2024</c:v>
                  </c:pt>
                  <c:pt idx="11">
                    <c:v>31/12/2024</c:v>
                  </c:pt>
                </c:lvl>
                <c:lvl>
                  <c:pt idx="0">
                    <c:v>1/01/2024</c:v>
                  </c:pt>
                  <c:pt idx="1">
                    <c:v>1/01/2024</c:v>
                  </c:pt>
                  <c:pt idx="2">
                    <c:v>27/02/2024</c:v>
                  </c:pt>
                  <c:pt idx="3">
                    <c:v>1/03/2024</c:v>
                  </c:pt>
                  <c:pt idx="4">
                    <c:v>1/05/2024</c:v>
                  </c:pt>
                  <c:pt idx="5">
                    <c:v>1/03/2024</c:v>
                  </c:pt>
                  <c:pt idx="6">
                    <c:v>30/04/2024</c:v>
                  </c:pt>
                  <c:pt idx="7">
                    <c:v>24/05/2024</c:v>
                  </c:pt>
                  <c:pt idx="8">
                    <c:v>1/04/2024</c:v>
                  </c:pt>
                  <c:pt idx="9">
                    <c:v>1/04/2024</c:v>
                  </c:pt>
                  <c:pt idx="10">
                    <c:v>22/04/2024</c:v>
                  </c:pt>
                </c:lvl>
                <c:lvl>
                  <c:pt idx="0">
                    <c:v>AGENCIA DE DESARROLLO LOCAL DE ITAGUI</c:v>
                  </c:pt>
                  <c:pt idx="1">
                    <c:v>AGENCIA DE DESARROLLO LOCAL DE ITAGUI</c:v>
                  </c:pt>
                  <c:pt idx="2">
                    <c:v>AGENCIA DE DESARROLLO LOCAL DE ITAGUI</c:v>
                  </c:pt>
                  <c:pt idx="3">
                    <c:v>AGENCIA DE DESARROLLO LOCAL DE ITAGUI</c:v>
                  </c:pt>
                  <c:pt idx="4">
                    <c:v>ENERGIZANDO INGENIERIA Y CONSTRUCCION SAS </c:v>
                  </c:pt>
                  <c:pt idx="5">
                    <c:v>AGENCIA DE DESARROLLO LOCAL DE ITAGUI</c:v>
                  </c:pt>
                  <c:pt idx="6">
                    <c:v>INGENIEROS ALIADOS S.A.S.         INV. PUBLICA 002/2024 </c:v>
                  </c:pt>
                  <c:pt idx="7">
                    <c:v>CONSORCIO INTERNACIONAL DE SOLUCIONES INTEGRALES S.A.S B.I.C</c:v>
                  </c:pt>
                  <c:pt idx="8">
                    <c:v>AGENCIA DE DESARROLLO LOCAL DE ITAGUI</c:v>
                  </c:pt>
                  <c:pt idx="9">
                    <c:v>AGENCIA DE DESARROLLO LOCAL DE ITAGUI</c:v>
                  </c:pt>
                  <c:pt idx="10">
                    <c:v>AGENCIA DE DESARROLLO LOCAL DE ITAGUI</c:v>
                  </c:pt>
                  <c:pt idx="11">
                    <c:v>AGENCIA DE DESARROLLO LOCAL DE ITAGUI</c:v>
                  </c:pt>
                </c:lvl>
                <c:lvl>
                  <c:pt idx="0">
                    <c:v>900.590.434-8</c:v>
                  </c:pt>
                  <c:pt idx="1">
                    <c:v>900.590.434-8</c:v>
                  </c:pt>
                  <c:pt idx="2">
                    <c:v>900.590.434-8</c:v>
                  </c:pt>
                  <c:pt idx="3">
                    <c:v>900.590.434-8</c:v>
                  </c:pt>
                  <c:pt idx="4">
                    <c:v>900.155.215-8</c:v>
                  </c:pt>
                  <c:pt idx="5">
                    <c:v>900.590.434-8</c:v>
                  </c:pt>
                  <c:pt idx="6">
                    <c:v>901.394.448-4</c:v>
                  </c:pt>
                  <c:pt idx="7">
                    <c:v>811.012.753-1</c:v>
                  </c:pt>
                  <c:pt idx="8">
                    <c:v>900.590.434-8</c:v>
                  </c:pt>
                  <c:pt idx="9">
                    <c:v>900.590.434-8</c:v>
                  </c:pt>
                  <c:pt idx="10">
                    <c:v>900.590.434-8</c:v>
                  </c:pt>
                  <c:pt idx="11">
                    <c:v>900.590.434-8</c:v>
                  </c:pt>
                </c:lvl>
                <c:lvl>
                  <c:pt idx="0">
                    <c:v>ARRENDAMIENTO DE UN BIEN INMUEBLE UBICADO EN LA CARRERA 49 N° 50 A - 20 EDIFICIO GRAN MANZANA LOCAL 310, DEL MUNICIPIO DE ITAGUI, PARA EL FUNCIONAMIENTO DE LA SECRETARIA DE EDUCACIÓN DEL MUNICIPIO DE ITAGUI.</c:v>
                  </c:pt>
                  <c:pt idx="1">
                    <c:v>ARRENDAMIENTO DE LOCAL COMERCIAL 311  UBICAO EN LA  CARRERA 49# 50 A-20, CENTRO COMERCIAL LA GRAN MANZANA, TERCER PISO, PARA EL FUNCIONAMIENTO Y EL USO  DE LA OFICINA DE CONTROL INTERNO  DISCIPLINARIO, DEPENDENCIA DE LA ADMINISTRACION MUNICIPAL. </c:v>
                  </c:pt>
                  <c:pt idx="2">
                    <c:v>	CONTRATO INTERADMINISTRATIVO DE ADMINISTRACIÓN DELEGADA DEL PROYECTO "MEJORAMIENTO DE LA INFRAESTRUCTURA DEPORTIVA Y RECREATIVA EN EL MUNICIPIO DE ITAGÜÍ". ENTRE EL MUNICIPIO DE ITAGÜÍ Y LA AGENCIA DE DESARROLLO LOCAL DE ITAGÜÍ - ADELI</c:v>
                  </c:pt>
                  <c:pt idx="3">
                    <c:v>CONTRATO INTERADMINISTRATIVO DE ADMINISTRACIÓN DELEGADA DE LOS RECURSOS DESTINADOS AL MANTENIMIENTO, FORTALECIMIENTO Y ACTUALIZACIÓN DE LA RED SEMAFÓRICA Y EL CENTRO DE MONITOREO DEL MUNICIPIO DE ITAGÜÍ</c:v>
                  </c:pt>
                  <c:pt idx="4">
                    <c:v>MANTENIMIENTO, FORTALECIMIENTO Y ACTUALIZACIÓN DE LA RED SEMAFÓRICA Y EL CENTRO DE MONITOREO DEL MUNICIPIO DE ITAGÜÍ.</c:v>
                  </c:pt>
                  <c:pt idx="5">
                    <c:v>CONTRATO INTERADMINISTRATIVO DE ADMINISTRACIÓN DELEGADA DEL PROYECTO "ADECUACION Y MANTENIMIENTO DE AIRES ACONDICIONADOS Y SISTEMAS ELECTRICOS, ELECTROMECÁNICOS E HIDRAULICOS EN EQUIPAMIENTOS Y ESPACIOS PÚBLICOS DEL MUNICIPIO DE ITAGUI"</c:v>
                  </c:pt>
                  <c:pt idx="6">
                    <c:v>ADECUACIÓN Y MANTENIMIENTO DE AIRES ACONDICIONADOS Y SISTEMAS ELECTROMECANICOS E HIDRAULICOS EN EQUIPAMIENTOS Y ESPACIOS PUBLICOS DEL MUNICIPIO DE ITAGUI.</c:v>
                  </c:pt>
                  <c:pt idx="7">
                    <c:v>MANTENIMIENTO PREVENTIVO DE PLANTAS Y SUBESTACIONES ELÉCTRICAS DEL EDIFICIO PRINCIPAL Y DEMÁS EDIFICACIONES DE USO INSTITUCIONAL DEL MUNICIPIO DE ITAGÜÍ</c:v>
                  </c:pt>
                  <c:pt idx="8">
                    <c:v>ARRENDAMIENTO DE LOCAL COMERCIAL 311 DEL CENTRO COMERCIAL LA GRAN MANZANA UBICADO EN LA CARRERA 49# 50 A-20, TERCER PISO, PARA EL FUNCIONAMIENTO DE LAS DEPENDENCIAS DE LA ADMINISTRACION MUNICIPAL QUE SEAN ASIGNADAS. </c:v>
                  </c:pt>
                  <c:pt idx="9">
                    <c:v>	ARRENDAMIENTO DE UN BIEN INMUEBLE UBICADO EN EL MUNICIPIO DE ITAGÜÍ EN LA CARRERA 49 N° 50 A-20 EDIFICIO GRAN MANZANA LOCAL 310, PARA EL FUNCIONAMIENTO DE LA SECRETARÍA DE EDUCACIÓN.</c:v>
                  </c:pt>
                  <c:pt idx="10">
                    <c:v>LA FORMULACIÓN Y ACTUALIZACIÓN DE INSTRUMENTOS DE PLANIFICACIÓN QUE PERMITAN DESARROLLAR POLÍTICAS PLANES Y PROYECTOS EN MATERIA DE MOVILIDAD Y SEGURIDAD VIAL EN EL MUNICIPIO DE ITAGÜÍ</c:v>
                  </c:pt>
                  <c:pt idx="11">
                    <c:v>ADECUACIÓN Y MANTENIMIENTO DE LAS EDIFICACIONES DEL MUNICIPIO DE ITAGÜÍ DESTINADAS PARA EL SERVICIO PÚBLICO.</c:v>
                  </c:pt>
                </c:lvl>
                <c:lvl>
                  <c:pt idx="0">
                    <c:v>CONTRATO INTERADMINISTRATIVO SSA-CD-026-2024</c:v>
                  </c:pt>
                  <c:pt idx="1">
                    <c:v>CONTRATO INTERADMINICTRATIVO SSA-CD-029-2024</c:v>
                  </c:pt>
                  <c:pt idx="2">
                    <c:v>CONTRATO INTERADMINISTRATIVO SI-CD-077-2024</c:v>
                  </c:pt>
                  <c:pt idx="3">
                    <c:v>CONTRATO INTERADMINISTRATIVO  SM-CD-083-2024</c:v>
                  </c:pt>
                  <c:pt idx="4">
                    <c:v>008-2024</c:v>
                  </c:pt>
                  <c:pt idx="5">
                    <c:v>CONTRATO INTERADMINICTRATIVO  SI-CD-088-2024</c:v>
                  </c:pt>
                  <c:pt idx="6">
                    <c:v>007-2024</c:v>
                  </c:pt>
                  <c:pt idx="7">
                    <c:v>011-2024</c:v>
                  </c:pt>
                  <c:pt idx="8">
                    <c:v>CONTRATO INTERADMINISRATIVO SSA-CD-116-2024</c:v>
                  </c:pt>
                  <c:pt idx="9">
                    <c:v>CONTRATO INTERADMINISTRATIVO SSA-CD-108-2024 </c:v>
                  </c:pt>
                  <c:pt idx="10">
                    <c:v>CONTRATO INTERADMINISTRATIVO SM-CD-123-2024</c:v>
                  </c:pt>
                  <c:pt idx="11">
                    <c:v>CONTRATO INTERADMINISTRATIVO SI-CD-125-2024</c:v>
                  </c:pt>
                </c:lvl>
              </c:multiLvlStrCache>
            </c:multiLvlStrRef>
          </c:cat>
          <c:val>
            <c:numRef>
              <c:f>'Contratos Obra e Interv'!$O$83:$O$94</c:f>
              <c:numCache>
                <c:formatCode>General</c:formatCode>
                <c:ptCount val="12"/>
              </c:numCache>
            </c:numRef>
          </c:val>
          <c:extLst>
            <c:ext xmlns:c16="http://schemas.microsoft.com/office/drawing/2014/chart" uri="{C3380CC4-5D6E-409C-BE32-E72D297353CC}">
              <c16:uniqueId val="{00000007-3395-402C-A5A3-E8CD2EC4E30D}"/>
            </c:ext>
          </c:extLst>
        </c:ser>
        <c:dLbls>
          <c:dLblPos val="outEnd"/>
          <c:showLegendKey val="0"/>
          <c:showVal val="1"/>
          <c:showCatName val="0"/>
          <c:showSerName val="0"/>
          <c:showPercent val="0"/>
          <c:showBubbleSize val="0"/>
        </c:dLbls>
        <c:gapWidth val="444"/>
        <c:overlap val="-90"/>
        <c:axId val="830941471"/>
        <c:axId val="830939551"/>
      </c:barChart>
      <c:catAx>
        <c:axId val="830941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830939551"/>
        <c:crosses val="autoZero"/>
        <c:auto val="1"/>
        <c:lblAlgn val="ctr"/>
        <c:lblOffset val="100"/>
        <c:noMultiLvlLbl val="0"/>
      </c:catAx>
      <c:valAx>
        <c:axId val="830939551"/>
        <c:scaling>
          <c:orientation val="minMax"/>
        </c:scaling>
        <c:delete val="1"/>
        <c:axPos val="l"/>
        <c:numFmt formatCode="_-&quot;$&quot;* #,##0_-;\-&quot;$&quot;* #,##0_-;_-&quot;$&quot;* &quot;-&quot;??_-;_-@_-" sourceLinked="1"/>
        <c:majorTickMark val="none"/>
        <c:minorTickMark val="none"/>
        <c:tickLblPos val="nextTo"/>
        <c:crossAx val="83094147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8F8B67C-7CA7-4E9A-912A-DA5EFB664B7E}">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4258" cy="6039478"/>
    <xdr:graphicFrame macro="">
      <xdr:nvGraphicFramePr>
        <xdr:cNvPr id="2" name="Gráfico 1">
          <a:extLst>
            <a:ext uri="{FF2B5EF4-FFF2-40B4-BE49-F238E27FC236}">
              <a16:creationId xmlns:a16="http://schemas.microsoft.com/office/drawing/2014/main" id="{8A1FA735-DA29-936E-A8EF-6B5BE403E0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person displayName="Estefanía Sánchez Zapata" id="{C06FE443-8912-4948-B732-18396D9498B9}" userId="Estefanía Sánchez Zapata" providerId="None"/>
  <person displayName="estefania sanchez zapata" id="{7155CD1F-D401-492A-AB36-284A6DB558DA}"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2-09-26T14:21:48.71" personId="{7155CD1F-D401-492A-AB36-284A6DB558DA}" id="{2CF7D027-763F-497C-9FE4-B3D02A6DB7F3}">
    <text>Adición N°1: $800.000.000, 
Adición N°2: $810.000.000, 
Adición N°3: $598.181.600, 
Adición N°4: $211.000.000, 
Adición N° 5: $229.000.000, 
Adición N° 6: $264.712.832, 
Adición N°7: +$426.285.895, 
Adición Nº8: +$81.974.821</text>
  </threadedComment>
  <threadedComment ref="I13" dT="2022-01-11T23:04:22.32" personId="{C06FE443-8912-4948-B732-18396D9498B9}" id="{E86193C2-F99E-4373-92EB-464E0E410971}">
    <text>Adición N° 1 en valor: Se diciona la suma de $1.172.391.995</text>
  </threadedComment>
  <threadedComment ref="I13" dT="2022-06-30T17:17:22.41" personId="{7155CD1F-D401-492A-AB36-284A6DB558DA}" id="{213BE6DA-438B-46C3-9E17-3FB0C99F595B}" parentId="{E86193C2-F99E-4373-92EB-464E0E410971}">
    <text>Adición N° 2 en valor: Se adiciona la suma de $1.931.807.700</text>
  </threadedComment>
  <threadedComment ref="I13" dT="2022-08-31T20:37:48.08" personId="{7155CD1F-D401-492A-AB36-284A6DB558DA}" id="{560E7BE7-3830-43AE-A92C-840E2A2D1708}" parentId="{E86193C2-F99E-4373-92EB-464E0E410971}">
    <text>Adición N° 3 en valor: Se adiciona la suma de $1.200.000.000</text>
  </threadedComment>
  <threadedComment ref="I13" dT="2023-04-13T13:59:13.82" personId="{7155CD1F-D401-492A-AB36-284A6DB558DA}" id="{66176947-CB52-453E-BC13-A73F5AFE9077}" parentId="{E86193C2-F99E-4373-92EB-464E0E410971}">
    <text>Adición N° 4 en tiempo: 2 meses (del 02/03/2023 a 01/07/2023)</text>
  </threadedComment>
  <threadedComment ref="J13" dT="2022-05-20T14:15:41.28" personId="{7155CD1F-D401-492A-AB36-284A6DB558DA}" id="{9CFC7F81-78A3-4C98-B4E8-2E3761821FB8}">
    <text>Se desembolsa la suma de $3.957.061.887 por concepto de ANTICIPO</text>
  </threadedComment>
  <threadedComment ref="I14" dT="2022-06-15T19:57:18.41" personId="{7155CD1F-D401-492A-AB36-284A6DB558DA}" id="{96CC3AD7-D1AD-45C9-AE34-FAF3A28609F8}">
    <text>Adición N° 1 en valor: Se adiciona la suma de $3.922.155.028</text>
  </threadedComment>
  <threadedComment ref="I14" dT="2022-08-31T20:34:40.64" personId="{7155CD1F-D401-492A-AB36-284A6DB558DA}" id="{74D1AAF9-718A-4217-AC3A-2B605FF5AD97}" parentId="{96CC3AD7-D1AD-45C9-AE34-FAF3A28609F8}">
    <text>Adición N° 2 en valor: $800.000.000</text>
  </threadedComment>
  <threadedComment ref="I14" dT="2023-04-13T13:47:06.17" personId="{7155CD1F-D401-492A-AB36-284A6DB558DA}" id="{1AD0EEBD-1DDF-4488-A1E2-7B5DAD1685C0}" parentId="{96CC3AD7-D1AD-45C9-AE34-FAF3A28609F8}">
    <text>Adición N° 3 en tiempo: 43 días calendario (del 03/04/2023 al 15/05/2023)</text>
  </threadedComment>
  <threadedComment ref="J14" dT="2022-05-20T14:13:19.53" personId="{7155CD1F-D401-492A-AB36-284A6DB558DA}" id="{DE13EFDB-D967-4DB4-B256-E82C461D9D1B}">
    <text>Se desembolsa la suma de $3.957.061.887 por concepto de ANTICIPO</text>
  </threadedComment>
  <threadedComment ref="F17" dT="2023-04-26T20:33:05.13" personId="{7155CD1F-D401-492A-AB36-284A6DB558DA}" id="{CB1D4EAA-C744-4009-84E3-225B5A3858B9}">
    <text>Adición N° 1 en tiempo: 2 meses y 24 días (del 23/04/2023 al 16/07/2023)</text>
  </threadedComment>
  <threadedComment ref="J20" dT="2022-04-01T21:26:46.47" personId="{7155CD1F-D401-492A-AB36-284A6DB558DA}" id="{68543CA3-353A-455D-B207-E51CF2C9A94A}">
    <text>Se desembolsa $3.397.529.419 por concepto de ANTICIPO</text>
  </threadedComment>
  <threadedComment ref="I21" dT="2022-11-08T15:39:15.84" personId="{7155CD1F-D401-492A-AB36-284A6DB558DA}" id="{2D6A0B15-45EF-4C98-BBC5-661F6CA68840}">
    <text>Adición N° 1 en valor: $88.466.828</text>
  </threadedComment>
  <threadedComment ref="I21" dT="2022-11-08T15:40:50.92" personId="{7155CD1F-D401-492A-AB36-284A6DB558DA}" id="{2BF139FE-1547-4863-AC07-FDD7007A216A}" parentId="{2D6A0B15-45EF-4C98-BBC5-661F6CA68840}">
    <text>Adición N° 2 en tiempo y valor: 2 meses (del 21/10/2022 al 20/12/2022) - $211.189.300</text>
  </threadedComment>
  <threadedComment ref="I21" dT="2022-12-26T14:48:30.83" personId="{7155CD1F-D401-492A-AB36-284A6DB558DA}" id="{DB7303BF-EF11-4DA1-86B9-B11C9D55B84D}" parentId="{2D6A0B15-45EF-4C98-BBC5-661F6CA68840}">
    <text>Adición N° 3 en tiempo y valor: 11 días calendario (del 21/12/2022 al 31/12/2022) - $44.458.638</text>
  </threadedComment>
  <threadedComment ref="I21" dT="2023-01-26T18:53:29.11" personId="{7155CD1F-D401-492A-AB36-284A6DB558DA}" id="{DD2BD3F9-0C51-48CF-9435-92F50197342C}" parentId="{2D6A0B15-45EF-4C98-BBC5-661F6CA68840}">
    <text>Adición N° 4 en tiempo: 5 meses (del 01/01/2023 al 31/05/2023)</text>
  </threadedComment>
  <threadedComment ref="I21" dT="2023-01-26T18:56:45.50" personId="{7155CD1F-D401-492A-AB36-284A6DB558DA}" id="{139E3B85-0D3C-4B5F-BA42-E20742BE539B}" parentId="{2D6A0B15-45EF-4C98-BBC5-661F6CA68840}">
    <text>Adición N° 5 en valor: $628.617.500</text>
  </threadedComment>
  <threadedComment ref="J21" dT="2022-04-01T21:27:31.66" personId="{7155CD1F-D401-492A-AB36-284A6DB558DA}" id="{FAFB6755-2ED4-4042-B55E-685B2FBB201E}">
    <text>Se desembolsa $183.157.775 por concepto de ANTICIPO</text>
  </threadedComment>
  <threadedComment ref="F24" dT="2022-05-23T18:59:28.21" personId="{7155CD1F-D401-492A-AB36-284A6DB558DA}" id="{7812FA22-B4D8-4DC2-ADC0-1A4AD6FC697B}">
    <text>Adición N° 1 en tiempo: 1 mes; desde el 30-05-22 hasta 29-06-22</text>
  </threadedComment>
  <threadedComment ref="F24" dT="2022-08-10T16:04:49.00" personId="{7155CD1F-D401-492A-AB36-284A6DB558DA}" id="{D8D1D04C-159D-45E7-B86F-D773274E0D37}" parentId="{7812FA22-B4D8-4DC2-ADC0-1A4AD6FC697B}">
    <text>Suspensión N° 1: A partir del 29/06/2022</text>
  </threadedComment>
  <threadedComment ref="F24" dT="2022-08-10T16:05:16.79" personId="{7155CD1F-D401-492A-AB36-284A6DB558DA}" id="{EE95B925-3950-42CD-BF12-A45ECB02DF94}" parentId="{7812FA22-B4D8-4DC2-ADC0-1A4AD6FC697B}">
    <text>Reanudación N° 1: A partir del 08/07/2022</text>
  </threadedComment>
  <threadedComment ref="F24" dT="2022-08-10T16:06:35.58" personId="{7155CD1F-D401-492A-AB36-284A6DB558DA}" id="{2C9136E8-C255-4AEA-9BC3-2E35CD055C1B}" parentId="{7812FA22-B4D8-4DC2-ADC0-1A4AD6FC697B}">
    <text>Adición N° 2 en tiempo y valor: 4 meses (del 09/07/2022 hasta 08/11/2022) - $112.356.420</text>
  </threadedComment>
  <threadedComment ref="F24" dT="2022-10-12T15:11:13.50" personId="{7155CD1F-D401-492A-AB36-284A6DB558DA}" id="{A5BAD44B-B584-4D9C-9AD2-455F4BD093C2}" parentId="{7812FA22-B4D8-4DC2-ADC0-1A4AD6FC697B}">
    <text>Suspensión N° 2: A partir del 23/09/2022</text>
  </threadedComment>
  <threadedComment ref="J24" dT="2022-02-03T14:20:02.54" personId="{C06FE443-8912-4948-B732-18396D9498B9}" id="{FC0D9537-847E-46FA-9617-D26EB2A0023C}">
    <text>Se desembolsa el valor de $248.064.782 por concepto de ANTICIPO</text>
  </threadedComment>
  <threadedComment ref="F25" dT="2022-08-10T15:57:06.73" personId="{7155CD1F-D401-492A-AB36-284A6DB558DA}" id="{87E8CAE9-AE2A-4913-936B-5E87533E6E5A}">
    <text>Suspensión N° 1: A partir del 29/06/2022</text>
  </threadedComment>
  <threadedComment ref="F25" dT="2022-08-10T15:58:11.09" personId="{7155CD1F-D401-492A-AB36-284A6DB558DA}" id="{19E7EDF6-A76A-4A22-81A6-B318BC7C2B73}" parentId="{87E8CAE9-AE2A-4913-936B-5E87533E6E5A}">
    <text>Reanudación N° 1: A partir del 10/07/2022</text>
  </threadedComment>
  <threadedComment ref="F25" dT="2022-08-10T15:59:09.81" personId="{7155CD1F-D401-492A-AB36-284A6DB558DA}" id="{8765A508-21AB-4A7F-B2BE-756AD4BAA0A3}" parentId="{87E8CAE9-AE2A-4913-936B-5E87533E6E5A}">
    <text>Adición N° 1 en tiempo y valor: 4 meses (del 11/07/2022 hasta el 10/11/2022) - $52.130.550</text>
  </threadedComment>
  <threadedComment ref="F25" dT="2022-10-12T15:12:14.26" personId="{7155CD1F-D401-492A-AB36-284A6DB558DA}" id="{2F0A3476-81C6-4784-9BD4-49C0C67A4274}" parentId="{87E8CAE9-AE2A-4913-936B-5E87533E6E5A}">
    <text>Suspensión N° 2: A partir del 23/09/2022</text>
  </threadedComment>
  <threadedComment ref="J27" dT="2022-04-21T19:35:55.13" personId="{7155CD1F-D401-492A-AB36-284A6DB558DA}" id="{48A66642-6B52-4778-9469-A5B5FDF0FBAB}">
    <text>Se desembolsa el valor de $10.400.117.262 por concepto de ANTICIPO</text>
  </threadedComment>
  <threadedComment ref="J28" dT="2022-04-21T19:37:58.57" personId="{7155CD1F-D401-492A-AB36-284A6DB558DA}" id="{F4AB94E2-2951-479F-8AA5-276C916EBEF1}">
    <text>Se desembolsa $298.994.083 por concepto de ANTICIPO</text>
  </threadedComment>
  <threadedComment ref="F30" dT="2022-08-10T16:13:40.78" personId="{7155CD1F-D401-492A-AB36-284A6DB558DA}" id="{1FA2104F-545C-4BFD-88DC-8500544FA1A8}">
    <text>Adición N° 1 en tiempo: 20 días (del 11/06/2022 hasta el 30/06/2022)</text>
  </threadedComment>
  <threadedComment ref="F30" dT="2022-08-10T16:15:12.66" personId="{7155CD1F-D401-492A-AB36-284A6DB558DA}" id="{1038B295-DC64-44AE-BCD0-2BCD112B69E8}" parentId="{1FA2104F-545C-4BFD-88DC-8500544FA1A8}">
    <text>Adición N° 2 en tiempo y valor: 5 meses (del 01/07/2022 hasta el 10/12/2022) - $359.618.000</text>
  </threadedComment>
  <threadedComment ref="F30" dT="2022-12-15T19:38:11.71" personId="{7155CD1F-D401-492A-AB36-284A6DB558DA}" id="{1A39A926-2CB8-4B54-BAF0-251A8DD0E33A}" parentId="{1FA2104F-545C-4BFD-88DC-8500544FA1A8}">
    <text>Adición N° 3 en tiempo: 4 meses (del 11/12/2022 hasta el 10/04/2023)</text>
  </threadedComment>
  <threadedComment ref="F30" dT="2023-01-20T15:25:11.57" personId="{7155CD1F-D401-492A-AB36-284A6DB558DA}" id="{B5B53A19-BC96-42BE-9E75-728F2DED864E}" parentId="{1FA2104F-545C-4BFD-88DC-8500544FA1A8}">
    <text>Adición N° 4 en valor: $334.330.500</text>
  </threadedComment>
  <threadedComment ref="J30" dT="2022-04-01T21:29:32.01" personId="{7155CD1F-D401-492A-AB36-284A6DB558DA}" id="{7787760F-039E-45B8-AEEA-605FF2D49E0F}">
    <text>Se desembolsa el valor de $416.411.427 por concepto de ANTICIPO</text>
  </threadedComment>
  <threadedComment ref="F31" dT="2022-08-10T16:17:38.03" personId="{7155CD1F-D401-492A-AB36-284A6DB558DA}" id="{1070A8AF-229A-4209-A442-9DC8BB12194E}">
    <text>Adición N° 1 en tiempo y valor: 1 mes (del 24/07/2022 hasta el 23/08/2022) - $121.159.731</text>
  </threadedComment>
  <threadedComment ref="F31" dT="2022-08-25T12:58:08.02" personId="{7155CD1F-D401-492A-AB36-284A6DB558DA}" id="{DCCA22B2-A5C0-4F3C-8808-20929B1E7854}" parentId="{1070A8AF-229A-4209-A442-9DC8BB12194E}">
    <text>Adición N° 2 en tiempo: 1 mes y 15 días (del 24/08/2022 hasta el 08/10/2022) -</text>
  </threadedComment>
  <threadedComment ref="F31" dT="2022-10-12T15:20:26.57" personId="{7155CD1F-D401-492A-AB36-284A6DB558DA}" id="{F406AE1B-0583-40EE-A02D-21B4BF391254}" parentId="{1070A8AF-229A-4209-A442-9DC8BB12194E}">
    <text>Suspensión N° 1: a partir del 07/10/2022</text>
  </threadedComment>
  <threadedComment ref="F31" dT="2022-11-16T13:06:41.12" personId="{7155CD1F-D401-492A-AB36-284A6DB558DA}" id="{7475712E-9EE8-4C97-9877-70C1EF9306AA}" parentId="{1070A8AF-229A-4209-A442-9DC8BB12194E}">
    <text>Reanudación N° 1: a partir del 10/11/2022</text>
  </threadedComment>
  <threadedComment ref="F31" dT="2022-11-16T13:08:38.20" personId="{7155CD1F-D401-492A-AB36-284A6DB558DA}" id="{7F876E9B-9404-43CD-9137-B4FEE18183E6}" parentId="{1070A8AF-229A-4209-A442-9DC8BB12194E}">
    <text>Adición N° 3 en tiempo y valor: 1 mes (del 12/11/2022 hasta el 11/12/2022) - $30.442.580</text>
  </threadedComment>
  <threadedComment ref="J31" dT="2022-04-21T20:56:33.19" personId="{7155CD1F-D401-492A-AB36-284A6DB558DA}" id="{6DD0B366-C6EA-40EA-A1D6-0812D849CB4B}">
    <text>Se desembolsa el valor de $122.520.365 por concepto de ANTICIPO</text>
  </threadedComment>
  <threadedComment ref="I34" dT="2023-03-31T12:37:45.52" personId="{7155CD1F-D401-492A-AB36-284A6DB558DA}" id="{61EBFCF7-6F4F-4E4B-95E5-BD5BB1A8B27C}">
    <text>Adición N° 1 en valor: $130.142.857</text>
  </threadedComment>
  <threadedComment ref="J41" dT="2022-12-30T19:38:03.74" personId="{7155CD1F-D401-492A-AB36-284A6DB558DA}" id="{598E7A86-A647-4ED8-91E2-60EDE9B62370}">
    <text>Se desembolsa la suma de $5.000.000.000 por concepto de anticipo</text>
  </threadedComment>
  <threadedComment ref="J44" dT="2023-04-10T16:57:24.15" personId="{7155CD1F-D401-492A-AB36-284A6DB558DA}" id="{28298E8D-0D8B-40B2-B361-7BD93FD28FF0}">
    <text>Se desembolsa la suma de $2.721.002.784  por concepto de ANTICIPO</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548811&amp;isFromPublicArea=True&amp;isModal=False" TargetMode="External"/><Relationship Id="rId13" Type="http://schemas.openxmlformats.org/officeDocument/2006/relationships/comments" Target="../comments1.xml"/><Relationship Id="rId3" Type="http://schemas.openxmlformats.org/officeDocument/2006/relationships/hyperlink" Target="https://community.secop.gov.co/Public/Tendering/OpportunityDetail/Index?noticeUID=CO1.NTC.6120538&amp;isFromPublicArea=True&amp;isModal=False" TargetMode="External"/><Relationship Id="rId7" Type="http://schemas.openxmlformats.org/officeDocument/2006/relationships/hyperlink" Target="https://www.contratos.gov.co/consultas/detalleProceso.do?numConstancia=17-4-7181457" TargetMode="External"/><Relationship Id="rId12" Type="http://schemas.openxmlformats.org/officeDocument/2006/relationships/vmlDrawing" Target="../drawings/vmlDrawing1.vml"/><Relationship Id="rId2" Type="http://schemas.openxmlformats.org/officeDocument/2006/relationships/hyperlink" Target="https://www.contratos.gov.co/consultas/detalleProceso.do?numConstancia=17-12-7159634" TargetMode="External"/><Relationship Id="rId1" Type="http://schemas.openxmlformats.org/officeDocument/2006/relationships/printerSettings" Target="../printerSettings/printerSettings1.bin"/><Relationship Id="rId6" Type="http://schemas.openxmlformats.org/officeDocument/2006/relationships/hyperlink" Target="https://www.contratos.gov.co/consultas/detalleProceso.do?numConstancia=17-4-7161643" TargetMode="External"/><Relationship Id="rId11" Type="http://schemas.openxmlformats.org/officeDocument/2006/relationships/printerSettings" Target="../printerSettings/printerSettings2.bin"/><Relationship Id="rId5" Type="http://schemas.openxmlformats.org/officeDocument/2006/relationships/hyperlink" Target="https://community.secop.gov.co/Public/Tendering/OpportunityDetail/Index?noticeUID=CO1.NTC.6290627&amp;isFromPublicArea=True&amp;isModal=False" TargetMode="External"/><Relationship Id="rId10" Type="http://schemas.openxmlformats.org/officeDocument/2006/relationships/hyperlink" Target="https://www.contratos.gov.co/consultas/detalleProceso.do?numConstancia=18-12-8637722" TargetMode="External"/><Relationship Id="rId4" Type="http://schemas.openxmlformats.org/officeDocument/2006/relationships/hyperlink" Target="https://community.secop.gov.co/Public/Tendering/OpportunityDetail/Index?noticeUID=CO1.NTC.6255760&amp;isFromPublicArea=True&amp;isModal=False" TargetMode="External"/><Relationship Id="rId9" Type="http://schemas.openxmlformats.org/officeDocument/2006/relationships/hyperlink" Target="https://community.secop.gov.co/Public/Tendering/OpportunityDetail/Index?noticeUID=CO1.NTC.5548396&amp;isFromPublicArea=True&amp;isModal=False" TargetMode="External"/><Relationship Id="rId1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419523&amp;isFromPublicArea=True&amp;isModal=False" TargetMode="External"/><Relationship Id="rId13" Type="http://schemas.openxmlformats.org/officeDocument/2006/relationships/printerSettings" Target="../printerSettings/printerSettings4.bin"/><Relationship Id="rId3" Type="http://schemas.openxmlformats.org/officeDocument/2006/relationships/hyperlink" Target="https://community.secop.gov.co/Public/Tendering/OpportunityDetail/Index?noticeUID=CO1.NTC.5933182&amp;isFromPublicArea=True&amp;isModal=False" TargetMode="External"/><Relationship Id="rId7" Type="http://schemas.openxmlformats.org/officeDocument/2006/relationships/hyperlink" Target="https://community.secop.gov.co/Public/Tendering/OpportunityDetail/Index?noticeUID=CO1.NTC.6169317&amp;isFromPublicArea=True&amp;isModal=False" TargetMode="External"/><Relationship Id="rId12" Type="http://schemas.openxmlformats.org/officeDocument/2006/relationships/hyperlink" Target="https://community.secop.gov.co/Public/Tendering/OpportunityDetail/Index?noticeUID=CO1.NTC.6340662&amp;isFromPublicArea=True&amp;isModal=False" TargetMode="External"/><Relationship Id="rId2" Type="http://schemas.openxmlformats.org/officeDocument/2006/relationships/hyperlink" Target="https://community.secop.gov.co/Public/Tendering/OpportunityDetail/Index?noticeUID=CO1.NTC.6006755&amp;isFromPublicArea=True&amp;isModal=False" TargetMode="External"/><Relationship Id="rId1" Type="http://schemas.openxmlformats.org/officeDocument/2006/relationships/printerSettings" Target="../printerSettings/printerSettings3.bin"/><Relationship Id="rId6" Type="http://schemas.openxmlformats.org/officeDocument/2006/relationships/hyperlink" Target="https://community.secop.gov.co/Public/Tendering/OpportunityDetail/Index?noticeUID=CO1.NTC.6105526&amp;isFromPublicArea=True&amp;isModal=" TargetMode="External"/><Relationship Id="rId11" Type="http://schemas.openxmlformats.org/officeDocument/2006/relationships/hyperlink" Target="https://community.secop.gov.co/Public/Tendering/OpportunityDetail/Index?noticeUID=CO1.NTC.6318926&amp;isFromPublicArea=True&amp;isModal=False" TargetMode="External"/><Relationship Id="rId5" Type="http://schemas.openxmlformats.org/officeDocument/2006/relationships/hyperlink" Target="https://community.secop.gov.co/Public/Tendering/OpportunityDetail/Index?noticeUID=CO1.NTC.6097074&amp;isFromPublicArea=True&amp;isModal=False" TargetMode="External"/><Relationship Id="rId10" Type="http://schemas.openxmlformats.org/officeDocument/2006/relationships/hyperlink" Target="https://community.secop.gov.co/Public/Tendering/OpportunityDetail/Index?noticeUID=CO1.NTC.6292335&amp;isFromPublicArea=True&amp;isModal=False" TargetMode="External"/><Relationship Id="rId4" Type="http://schemas.openxmlformats.org/officeDocument/2006/relationships/hyperlink" Target="https://community.secop.gov.co/Public/Tendering/OpportunityDetail/Index?noticeUID=CO1.NTC.5821754&amp;isFromPublicArea=True&amp;isModal=False" TargetMode="External"/><Relationship Id="rId9" Type="http://schemas.openxmlformats.org/officeDocument/2006/relationships/hyperlink" Target="https://community.secop.gov.co/Public/Tendering/OpportunityDetail/Index?noticeUID=CO1.NTC.6262914&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471"/>
  <sheetViews>
    <sheetView tabSelected="1" topLeftCell="A103" zoomScale="80" zoomScaleNormal="80" zoomScaleSheetLayoutView="100" workbookViewId="0">
      <pane xSplit="1" topLeftCell="B1" activePane="topRight" state="frozen"/>
      <selection pane="topRight" activeCell="J55" sqref="J55"/>
    </sheetView>
  </sheetViews>
  <sheetFormatPr baseColWidth="10" defaultRowHeight="15"/>
  <cols>
    <col min="1" max="1" width="26.140625" style="57" customWidth="1"/>
    <col min="2" max="2" width="52.7109375" style="211" customWidth="1"/>
    <col min="3" max="3" width="13.28515625" style="3" bestFit="1" customWidth="1"/>
    <col min="4" max="4" width="17.28515625" style="3" customWidth="1"/>
    <col min="5" max="5" width="12.7109375" style="3" customWidth="1"/>
    <col min="6" max="6" width="10.85546875" style="3" customWidth="1"/>
    <col min="7" max="7" width="17.140625" style="221" customWidth="1"/>
    <col min="8" max="8" width="18.7109375" style="81" customWidth="1"/>
    <col min="9" max="9" width="20.28515625" style="81" customWidth="1"/>
    <col min="10" max="10" width="18" style="109" customWidth="1"/>
    <col min="11" max="11" width="18.5703125" style="110" customWidth="1"/>
    <col min="12" max="12" width="10.5703125" style="111" bestFit="1" customWidth="1"/>
    <col min="13" max="13" width="9.85546875" style="111" bestFit="1" customWidth="1"/>
    <col min="14" max="14" width="25.140625" customWidth="1"/>
    <col min="15" max="15" width="16.28515625" customWidth="1"/>
    <col min="16" max="16" width="72.7109375" style="150" bestFit="1" customWidth="1"/>
    <col min="17" max="17" width="25.140625" customWidth="1"/>
  </cols>
  <sheetData>
    <row r="1" spans="1:16" ht="18.75">
      <c r="A1" s="227" t="s">
        <v>11</v>
      </c>
      <c r="B1" s="227"/>
      <c r="C1" s="227"/>
      <c r="D1" s="227"/>
      <c r="E1" s="227"/>
      <c r="F1" s="227"/>
      <c r="G1" s="227"/>
      <c r="H1" s="227"/>
      <c r="I1" s="227"/>
      <c r="J1" s="227"/>
      <c r="K1" s="227"/>
      <c r="L1" s="227"/>
      <c r="M1" s="227"/>
      <c r="N1" s="227"/>
      <c r="O1" s="227"/>
      <c r="P1" s="227"/>
    </row>
    <row r="2" spans="1:16" ht="18.75">
      <c r="A2" s="234" t="s">
        <v>99</v>
      </c>
      <c r="B2" s="234"/>
      <c r="C2" s="234"/>
      <c r="D2" s="234"/>
      <c r="E2" s="234"/>
      <c r="F2" s="234"/>
      <c r="G2" s="234"/>
      <c r="H2" s="234"/>
      <c r="I2" s="234"/>
      <c r="J2" s="234"/>
      <c r="K2" s="234"/>
      <c r="L2" s="234"/>
      <c r="M2" s="234"/>
      <c r="N2" s="234"/>
      <c r="O2" s="181"/>
      <c r="P2" s="154"/>
    </row>
    <row r="3" spans="1:16" s="7" customFormat="1" ht="24">
      <c r="A3" s="11" t="s">
        <v>12</v>
      </c>
      <c r="B3" s="201" t="s">
        <v>0</v>
      </c>
      <c r="C3" s="8" t="s">
        <v>1</v>
      </c>
      <c r="D3" s="8" t="s">
        <v>2</v>
      </c>
      <c r="E3" s="9" t="s">
        <v>5</v>
      </c>
      <c r="F3" s="10" t="s">
        <v>6</v>
      </c>
      <c r="G3" s="10" t="s">
        <v>4</v>
      </c>
      <c r="H3" s="83" t="s">
        <v>7</v>
      </c>
      <c r="I3" s="74" t="s">
        <v>3</v>
      </c>
      <c r="J3" s="101" t="s">
        <v>10</v>
      </c>
      <c r="K3" s="101" t="s">
        <v>27</v>
      </c>
      <c r="L3" s="102" t="s">
        <v>9</v>
      </c>
      <c r="M3" s="102" t="s">
        <v>16</v>
      </c>
      <c r="N3" s="11" t="s">
        <v>28</v>
      </c>
      <c r="O3" s="11"/>
      <c r="P3" s="11" t="s">
        <v>132</v>
      </c>
    </row>
    <row r="4" spans="1:16" ht="76.5">
      <c r="A4" s="16" t="s">
        <v>19</v>
      </c>
      <c r="B4" s="202" t="s">
        <v>34</v>
      </c>
      <c r="C4" s="46" t="s">
        <v>18</v>
      </c>
      <c r="D4" s="42" t="s">
        <v>15</v>
      </c>
      <c r="E4" s="43">
        <v>43018</v>
      </c>
      <c r="F4" s="90">
        <v>45332</v>
      </c>
      <c r="G4" s="43" t="s">
        <v>229</v>
      </c>
      <c r="H4" s="75">
        <v>43257426012</v>
      </c>
      <c r="I4" s="75">
        <f>800000000+810000000+598181600+211000000+229000000+264712832+426285895+81974821</f>
        <v>3421155148</v>
      </c>
      <c r="J4" s="103">
        <v>37325576927.830002</v>
      </c>
      <c r="K4" s="103">
        <f>(H4+I4)-J4</f>
        <v>9353004232.1699982</v>
      </c>
      <c r="L4" s="104">
        <f t="shared" ref="L4:L10" si="0">J4/(H4+I4)</f>
        <v>0.79962963741098425</v>
      </c>
      <c r="M4" s="104">
        <f>J4*L4/(H4+I4)</f>
        <v>0.63940755702602214</v>
      </c>
      <c r="N4" s="45" t="s">
        <v>29</v>
      </c>
      <c r="O4" s="19"/>
      <c r="P4" s="157" t="s">
        <v>133</v>
      </c>
    </row>
    <row r="5" spans="1:16" ht="38.25">
      <c r="A5" s="17" t="s">
        <v>26</v>
      </c>
      <c r="B5" s="203" t="s">
        <v>35</v>
      </c>
      <c r="C5" s="18" t="s">
        <v>20</v>
      </c>
      <c r="D5" s="53" t="s">
        <v>21</v>
      </c>
      <c r="E5" s="44">
        <v>43040</v>
      </c>
      <c r="F5" s="89">
        <v>45443</v>
      </c>
      <c r="G5" s="44" t="s">
        <v>229</v>
      </c>
      <c r="H5" s="76">
        <v>35373581763</v>
      </c>
      <c r="I5" s="76">
        <f>9392651+37130012+56337456+101832751+535302828+48278433+200000000+200287179</f>
        <v>1188561310</v>
      </c>
      <c r="J5" s="103">
        <f>29359773674+1018724360+1018724360+33944250+1018724360+16972125+1018724358+16972125+53530282+1018724358+16972125+48278433</f>
        <v>34640064810</v>
      </c>
      <c r="K5" s="103">
        <f>(H5+I5)-J5</f>
        <v>1922078263</v>
      </c>
      <c r="L5" s="104">
        <f t="shared" si="0"/>
        <v>0.9474298249103621</v>
      </c>
      <c r="M5" s="104">
        <f>(J5*L5)/(H5+I5)</f>
        <v>0.89762327312967938</v>
      </c>
      <c r="N5" s="177" t="s">
        <v>22</v>
      </c>
      <c r="O5" s="182"/>
      <c r="P5" s="148" t="s">
        <v>134</v>
      </c>
    </row>
    <row r="6" spans="1:16" ht="63.75">
      <c r="A6" s="17" t="s">
        <v>25</v>
      </c>
      <c r="B6" s="203" t="s">
        <v>36</v>
      </c>
      <c r="C6" s="12" t="s">
        <v>23</v>
      </c>
      <c r="D6" s="53" t="s">
        <v>24</v>
      </c>
      <c r="E6" s="44">
        <v>43040</v>
      </c>
      <c r="F6" s="89">
        <v>45291</v>
      </c>
      <c r="G6" s="44" t="s">
        <v>82</v>
      </c>
      <c r="H6" s="76">
        <v>4299150842</v>
      </c>
      <c r="I6" s="76">
        <f>38863067+40481080+38863067+122971929+149034815+227926534+371822680</f>
        <v>989963172</v>
      </c>
      <c r="J6" s="103">
        <f>3405908601+121671419.1+134820039+134820039+134820039+134820039+134820039+134820037+158768976+158768976+158768976+158768976+158768976+158768882</f>
        <v>5289114014.1000004</v>
      </c>
      <c r="K6" s="103" t="s">
        <v>315</v>
      </c>
      <c r="L6" s="104">
        <f t="shared" ref="L6" si="1">J6/(H6+I6)</f>
        <v>1.0000000000189069</v>
      </c>
      <c r="M6" s="104">
        <f>(J6*L6)/(H6+I6)</f>
        <v>1.0000000000378138</v>
      </c>
      <c r="N6" s="131"/>
      <c r="O6" s="19"/>
      <c r="P6" s="148" t="s">
        <v>135</v>
      </c>
    </row>
    <row r="7" spans="1:16" ht="76.5">
      <c r="A7" s="17" t="s">
        <v>311</v>
      </c>
      <c r="B7" s="203" t="s">
        <v>309</v>
      </c>
      <c r="C7" s="18">
        <v>1017143334</v>
      </c>
      <c r="D7" s="53" t="s">
        <v>310</v>
      </c>
      <c r="E7" s="44">
        <v>45317</v>
      </c>
      <c r="F7" s="89">
        <v>45443</v>
      </c>
      <c r="G7" s="44" t="s">
        <v>229</v>
      </c>
      <c r="H7" s="76">
        <v>7700000</v>
      </c>
      <c r="I7" s="76">
        <v>7000000</v>
      </c>
      <c r="J7" s="103"/>
      <c r="K7" s="103">
        <f>(H7+I7)-J7</f>
        <v>14700000</v>
      </c>
      <c r="L7" s="104">
        <f t="shared" si="0"/>
        <v>0</v>
      </c>
      <c r="M7" s="104">
        <f>(J7*L7)/(H7+I7)</f>
        <v>0</v>
      </c>
      <c r="N7" s="177"/>
      <c r="O7" s="182"/>
      <c r="P7" s="148" t="s">
        <v>385</v>
      </c>
    </row>
    <row r="8" spans="1:16" ht="63.75">
      <c r="A8" s="17" t="s">
        <v>312</v>
      </c>
      <c r="B8" s="203" t="s">
        <v>313</v>
      </c>
      <c r="C8" s="18">
        <v>98607087</v>
      </c>
      <c r="D8" s="53" t="s">
        <v>314</v>
      </c>
      <c r="E8" s="44">
        <v>45317</v>
      </c>
      <c r="F8" s="89">
        <v>45443</v>
      </c>
      <c r="G8" s="44" t="s">
        <v>229</v>
      </c>
      <c r="H8" s="76">
        <v>13200000</v>
      </c>
      <c r="I8" s="76">
        <v>12000000</v>
      </c>
      <c r="J8" s="103"/>
      <c r="K8" s="103">
        <f>(H8+I8)-J8</f>
        <v>25200000</v>
      </c>
      <c r="L8" s="104">
        <f t="shared" si="0"/>
        <v>0</v>
      </c>
      <c r="M8" s="104">
        <f>(J8*L8)/(H8+I8)</f>
        <v>0</v>
      </c>
      <c r="N8" s="177"/>
      <c r="O8" s="182"/>
      <c r="P8" s="148" t="s">
        <v>386</v>
      </c>
    </row>
    <row r="9" spans="1:16" ht="99" customHeight="1">
      <c r="A9" s="17" t="s">
        <v>456</v>
      </c>
      <c r="B9" s="203" t="s">
        <v>457</v>
      </c>
      <c r="C9" s="12">
        <v>901255513</v>
      </c>
      <c r="D9" s="53" t="s">
        <v>458</v>
      </c>
      <c r="E9" s="44">
        <v>45461</v>
      </c>
      <c r="F9" s="89">
        <v>46752</v>
      </c>
      <c r="G9" s="44" t="s">
        <v>229</v>
      </c>
      <c r="H9" s="76">
        <v>2589214376</v>
      </c>
      <c r="I9" s="76"/>
      <c r="J9" s="103"/>
      <c r="K9" s="103"/>
      <c r="L9" s="104"/>
      <c r="M9" s="104"/>
      <c r="N9" s="131"/>
      <c r="O9" s="19"/>
      <c r="P9" s="148" t="s">
        <v>459</v>
      </c>
    </row>
    <row r="10" spans="1:16" ht="96">
      <c r="A10" s="16" t="s">
        <v>14</v>
      </c>
      <c r="B10" s="202" t="s">
        <v>17</v>
      </c>
      <c r="C10" s="46" t="s">
        <v>18</v>
      </c>
      <c r="D10" s="42" t="s">
        <v>15</v>
      </c>
      <c r="E10" s="43">
        <v>43410</v>
      </c>
      <c r="F10" s="43">
        <v>44530</v>
      </c>
      <c r="G10" s="43"/>
      <c r="H10" s="75">
        <f>17435000000</f>
        <v>17435000000</v>
      </c>
      <c r="I10" s="75">
        <f>182000000+563516990+359220193+12513331450+272747958+165404690</f>
        <v>14056221281</v>
      </c>
      <c r="J10" s="103">
        <v>25788946885</v>
      </c>
      <c r="K10" s="103">
        <f>(H10+I10)-J10</f>
        <v>5702274396</v>
      </c>
      <c r="L10" s="104">
        <f t="shared" si="0"/>
        <v>0.81892495228692752</v>
      </c>
      <c r="M10" s="104">
        <f>(J10*L10)/(H10+I10)</f>
        <v>0.67063807747814641</v>
      </c>
      <c r="N10" s="45" t="s">
        <v>68</v>
      </c>
      <c r="O10" s="19"/>
      <c r="P10" s="157" t="s">
        <v>136</v>
      </c>
    </row>
    <row r="11" spans="1:16">
      <c r="A11" s="40"/>
      <c r="B11" s="204"/>
      <c r="C11" s="40"/>
      <c r="D11" s="40"/>
      <c r="E11" s="40"/>
      <c r="F11" s="40"/>
      <c r="G11" s="220"/>
      <c r="H11" s="129"/>
      <c r="I11" s="129"/>
      <c r="J11" s="106"/>
      <c r="K11" s="106"/>
      <c r="L11" s="183"/>
      <c r="M11" s="183"/>
      <c r="N11" s="40"/>
      <c r="O11" s="184"/>
      <c r="P11" s="155"/>
    </row>
    <row r="12" spans="1:16">
      <c r="A12" s="56"/>
      <c r="B12" s="203"/>
      <c r="C12" s="12"/>
      <c r="D12" s="182"/>
      <c r="E12" s="185"/>
      <c r="F12" s="185"/>
      <c r="G12" s="44"/>
      <c r="H12" s="79"/>
      <c r="I12" s="175"/>
      <c r="J12" s="139"/>
      <c r="K12" s="106"/>
      <c r="L12" s="104"/>
      <c r="M12" s="104"/>
      <c r="N12" s="177"/>
      <c r="O12" s="19"/>
      <c r="P12" s="19"/>
    </row>
    <row r="13" spans="1:16" ht="18.75">
      <c r="A13" s="233">
        <v>2021</v>
      </c>
      <c r="B13" s="233"/>
      <c r="C13" s="233"/>
      <c r="D13" s="233"/>
      <c r="E13" s="233"/>
      <c r="F13" s="233"/>
      <c r="G13" s="233"/>
      <c r="H13" s="233"/>
      <c r="I13" s="233"/>
      <c r="J13" s="233"/>
      <c r="K13" s="233"/>
      <c r="L13" s="233"/>
      <c r="M13" s="233"/>
      <c r="N13" s="233"/>
      <c r="O13" s="233"/>
      <c r="P13" s="149"/>
    </row>
    <row r="14" spans="1:16" s="7" customFormat="1" ht="24">
      <c r="A14" s="11" t="s">
        <v>8</v>
      </c>
      <c r="B14" s="201" t="s">
        <v>0</v>
      </c>
      <c r="C14" s="8" t="s">
        <v>1</v>
      </c>
      <c r="D14" s="8" t="s">
        <v>2</v>
      </c>
      <c r="E14" s="9" t="s">
        <v>5</v>
      </c>
      <c r="F14" s="10" t="s">
        <v>6</v>
      </c>
      <c r="G14" s="10" t="s">
        <v>4</v>
      </c>
      <c r="H14" s="83" t="s">
        <v>7</v>
      </c>
      <c r="I14" s="74" t="s">
        <v>3</v>
      </c>
      <c r="J14" s="101" t="s">
        <v>10</v>
      </c>
      <c r="K14" s="101" t="s">
        <v>27</v>
      </c>
      <c r="L14" s="102" t="s">
        <v>9</v>
      </c>
      <c r="M14" s="102" t="s">
        <v>16</v>
      </c>
      <c r="N14" s="11" t="s">
        <v>13</v>
      </c>
      <c r="O14" s="11"/>
      <c r="P14" s="11"/>
    </row>
    <row r="15" spans="1:16" ht="63.75">
      <c r="A15" s="20" t="s">
        <v>38</v>
      </c>
      <c r="B15" s="202" t="s">
        <v>39</v>
      </c>
      <c r="C15" s="47" t="s">
        <v>18</v>
      </c>
      <c r="D15" s="42" t="s">
        <v>15</v>
      </c>
      <c r="E15" s="43">
        <v>44362</v>
      </c>
      <c r="F15" s="89">
        <v>45382</v>
      </c>
      <c r="G15" s="43" t="s">
        <v>101</v>
      </c>
      <c r="H15" s="77">
        <v>50000000000</v>
      </c>
      <c r="I15" s="77">
        <f>1232383294+6153510000+200693852+157612430+2411635544+312830033+377833202+109301049</f>
        <v>10955799404</v>
      </c>
      <c r="J15" s="105">
        <f>8000000000+409360000+4000000000+204680000+3221134545+164825454+1000000000+2221134545+59991298+1128427074+43964921+174337500+450000000+10025662500+600000000+575662500+458768182+883000000+4838412500+1138600835+200000000+152925000+400000000+4770792092+299547272+340000000+118000000+241000000+401000000+52630983+200000000+135925000+547245635+400000000+190924258+9769594+4526848+149940000+7672430+400000000+49341591+400000000+1830000000+1250000000+600000000+400000000+14529015+400000000+400000000+90000000+510000000+485470985+2000000000+2000000000+220000000+280000000+360000000+230000000+1294239318+210000000+1000000000+400000000+297601752+15228281+220658409</f>
        <v>63576930317</v>
      </c>
      <c r="K15" s="106">
        <f>(H15+I15)-J15</f>
        <v>-2621130913</v>
      </c>
      <c r="L15" s="104">
        <f>J15/(H15+I15)</f>
        <v>1.0430005174015977</v>
      </c>
      <c r="M15" s="104">
        <f t="shared" ref="M15:M19" si="2">J15*L15/(H15+I15)</f>
        <v>1.0878500793000005</v>
      </c>
      <c r="N15" s="45" t="s">
        <v>204</v>
      </c>
      <c r="O15" s="186"/>
    </row>
    <row r="16" spans="1:16" ht="50.25" customHeight="1">
      <c r="A16" s="54" t="s">
        <v>44</v>
      </c>
      <c r="B16" s="203" t="s">
        <v>40</v>
      </c>
      <c r="C16" s="12" t="s">
        <v>52</v>
      </c>
      <c r="D16" s="55" t="s">
        <v>48</v>
      </c>
      <c r="E16" s="44">
        <v>44410</v>
      </c>
      <c r="F16" s="60">
        <v>45078</v>
      </c>
      <c r="G16" s="44" t="s">
        <v>101</v>
      </c>
      <c r="H16" s="79">
        <v>19780095839</v>
      </c>
      <c r="I16" s="79">
        <f>1172391995+1931807700+1200000000</f>
        <v>4304199695</v>
      </c>
      <c r="J16" s="105">
        <f>912606706+2642276340+2869172154+1172391995+2235263690+1747708233+1305335572+328430764+2355930059+1759392519+1372415181+1648013611+85160906+992160959+1452630242+959876259+245530344</f>
        <v>24084295534</v>
      </c>
      <c r="K16" s="106">
        <f>(H16+I16)-J16</f>
        <v>0</v>
      </c>
      <c r="L16" s="104">
        <f>J16/(H16+I16)</f>
        <v>1</v>
      </c>
      <c r="M16" s="104">
        <f t="shared" si="2"/>
        <v>1</v>
      </c>
      <c r="N16" s="187" t="s">
        <v>281</v>
      </c>
      <c r="O16" s="188" t="s">
        <v>282</v>
      </c>
      <c r="P16" s="19"/>
    </row>
    <row r="17" spans="1:16" ht="72">
      <c r="A17" s="54" t="s">
        <v>45</v>
      </c>
      <c r="B17" s="203" t="s">
        <v>42</v>
      </c>
      <c r="C17" s="12" t="s">
        <v>54</v>
      </c>
      <c r="D17" s="55" t="s">
        <v>50</v>
      </c>
      <c r="E17" s="44">
        <v>44411</v>
      </c>
      <c r="F17" s="60">
        <v>45079</v>
      </c>
      <c r="G17" s="44" t="s">
        <v>101</v>
      </c>
      <c r="H17" s="79">
        <v>19745117251</v>
      </c>
      <c r="I17" s="79">
        <f>3922155028+800000000</f>
        <v>4722155028</v>
      </c>
      <c r="J17" s="105">
        <f>1098412284+1549225870+1909294464+1832143993+3242599493+3569334407+264931687+1143147652+476731621+218445742+436515843+903207204+478726139+244454333+680249971+432843140+344582151+259053964+411665445+433798967+568357004+245264096+311228447+558600430+205057660+1158887432+891765830+598747010</f>
        <v>24467272279</v>
      </c>
      <c r="K17" s="106">
        <f>(H17+I17)-J17</f>
        <v>0</v>
      </c>
      <c r="L17" s="104">
        <f t="shared" ref="L17:L19" si="3">J17/(H17+I17)</f>
        <v>1</v>
      </c>
      <c r="M17" s="104">
        <f t="shared" si="2"/>
        <v>1</v>
      </c>
      <c r="N17" s="187" t="s">
        <v>283</v>
      </c>
      <c r="O17" s="19"/>
      <c r="P17" s="19"/>
    </row>
    <row r="18" spans="1:16" ht="63.75">
      <c r="A18" s="54" t="s">
        <v>47</v>
      </c>
      <c r="B18" s="203" t="s">
        <v>41</v>
      </c>
      <c r="C18" s="12" t="s">
        <v>53</v>
      </c>
      <c r="D18" s="55" t="s">
        <v>49</v>
      </c>
      <c r="E18" s="44">
        <v>44410</v>
      </c>
      <c r="F18" s="60">
        <v>45078</v>
      </c>
      <c r="G18" s="44" t="s">
        <v>101</v>
      </c>
      <c r="H18" s="79">
        <v>2997578390</v>
      </c>
      <c r="I18" s="79">
        <f>98116347+146793710</f>
        <v>244910057</v>
      </c>
      <c r="J18" s="105">
        <f>599542658+39480112+138831469+136652315+144560432+161001787+144560432+144560432+144560432+144560432+144560432+144560432+144560432+84288118+98116347+131857950+117625550+117625550+117625550+105312276</f>
        <v>3004443138</v>
      </c>
      <c r="K18" s="106">
        <f>(H18+I18)-J18</f>
        <v>238045309</v>
      </c>
      <c r="L18" s="104">
        <f t="shared" si="3"/>
        <v>0.92658561074589385</v>
      </c>
      <c r="M18" s="104">
        <f t="shared" si="2"/>
        <v>0.85856089404134117</v>
      </c>
      <c r="N18" s="187" t="s">
        <v>284</v>
      </c>
      <c r="O18" s="37"/>
      <c r="P18" s="19"/>
    </row>
    <row r="19" spans="1:16" ht="63.75">
      <c r="A19" s="54" t="s">
        <v>46</v>
      </c>
      <c r="B19" s="203" t="s">
        <v>43</v>
      </c>
      <c r="C19" s="12" t="s">
        <v>55</v>
      </c>
      <c r="D19" s="55" t="s">
        <v>51</v>
      </c>
      <c r="E19" s="44">
        <v>44411</v>
      </c>
      <c r="F19" s="60">
        <v>45079</v>
      </c>
      <c r="G19" s="44" t="s">
        <v>101</v>
      </c>
      <c r="H19" s="79">
        <v>2997713290</v>
      </c>
      <c r="I19" s="79">
        <f>92807911+150808074</f>
        <v>243615985</v>
      </c>
      <c r="J19" s="105">
        <f>599542658+81755817+144566710+144566709.7+144566710+150260295+144566710+144566710+144566710+144566710+144566710+144566710+144566710+131996856+179714711.54+167144858.16+167144858+167144858+150957263</f>
        <v>3241329274.3999996</v>
      </c>
      <c r="K19" s="106">
        <f>(H19+I19)-J19</f>
        <v>0.60000038146972656</v>
      </c>
      <c r="L19" s="104">
        <f t="shared" si="3"/>
        <v>0.99999999981489063</v>
      </c>
      <c r="M19" s="104">
        <f t="shared" si="2"/>
        <v>0.99999999962978126</v>
      </c>
      <c r="N19" s="187" t="s">
        <v>285</v>
      </c>
      <c r="O19" s="37"/>
      <c r="P19" s="19"/>
    </row>
    <row r="20" spans="1:16" ht="38.25">
      <c r="A20" s="54" t="s">
        <v>148</v>
      </c>
      <c r="B20" s="203" t="s">
        <v>219</v>
      </c>
      <c r="C20" s="12" t="s">
        <v>149</v>
      </c>
      <c r="D20" s="53" t="s">
        <v>150</v>
      </c>
      <c r="E20" s="44">
        <v>44918</v>
      </c>
      <c r="F20" s="89">
        <v>45336</v>
      </c>
      <c r="G20" s="44" t="s">
        <v>190</v>
      </c>
      <c r="H20" s="79">
        <v>149940000</v>
      </c>
      <c r="I20" s="79"/>
      <c r="J20" s="105">
        <f>22491000+29988000+52479000</f>
        <v>104958000</v>
      </c>
      <c r="K20" s="106">
        <f>H20-J20</f>
        <v>44982000</v>
      </c>
      <c r="L20" s="104">
        <f>J20/H20</f>
        <v>0.7</v>
      </c>
      <c r="M20" s="104">
        <f>J20*L20/H20</f>
        <v>0.49</v>
      </c>
      <c r="N20" s="187" t="s">
        <v>325</v>
      </c>
      <c r="O20" s="19"/>
      <c r="P20" s="19"/>
    </row>
    <row r="21" spans="1:16" ht="60">
      <c r="A21" s="216" t="s">
        <v>220</v>
      </c>
      <c r="B21" s="203" t="s">
        <v>221</v>
      </c>
      <c r="C21" s="12" t="s">
        <v>222</v>
      </c>
      <c r="D21" s="53" t="s">
        <v>223</v>
      </c>
      <c r="E21" s="44">
        <v>45051</v>
      </c>
      <c r="F21" s="89">
        <v>45351</v>
      </c>
      <c r="G21" s="44" t="s">
        <v>190</v>
      </c>
      <c r="H21" s="79">
        <v>2293146541</v>
      </c>
      <c r="I21" s="79">
        <f>258728944</f>
        <v>258728944</v>
      </c>
      <c r="J21" s="105">
        <f>145170242+211383563+165899090+216199205+373961974+213969673+379468661</f>
        <v>1706052408</v>
      </c>
      <c r="K21" s="106">
        <f>(H21+I21)-J21</f>
        <v>845823077</v>
      </c>
      <c r="L21" s="104">
        <f>J21/(H21+I21)</f>
        <v>0.66854845309977962</v>
      </c>
      <c r="M21" s="104">
        <f>J21*L21/(H21+I21)</f>
        <v>0.4469570341421083</v>
      </c>
      <c r="N21" s="187" t="s">
        <v>326</v>
      </c>
      <c r="O21" s="189"/>
      <c r="P21" s="19"/>
    </row>
    <row r="22" spans="1:16" ht="76.5">
      <c r="A22" s="20" t="s">
        <v>62</v>
      </c>
      <c r="B22" s="202" t="s">
        <v>61</v>
      </c>
      <c r="C22" s="47" t="s">
        <v>18</v>
      </c>
      <c r="D22" s="42" t="s">
        <v>15</v>
      </c>
      <c r="E22" s="43">
        <v>44512</v>
      </c>
      <c r="F22" s="89">
        <v>45411</v>
      </c>
      <c r="G22" s="62" t="s">
        <v>56</v>
      </c>
      <c r="H22" s="77">
        <v>19716774738</v>
      </c>
      <c r="I22" s="77">
        <f>92993676+221995857+46733586+660783858+477828349+237829652+103441413+190498388</f>
        <v>2032104779</v>
      </c>
      <c r="J22" s="105">
        <f>3581050119+183242335+184785905+9460100+126953960+6496234+125671140+6430952+117974220+6036470+618581182+31652799+5971099+116691400+1999048461+102291310+88466828+4526848+116691400+5971099+116691400+5971099+2293065506+117336162+124002165+6345191+211189300+10806557+44458638+474864858+330000000+1480370072+775615660+298617500+32166358+701490133+454568100+23260249</f>
        <v>14938812809</v>
      </c>
      <c r="K22" s="106">
        <f t="shared" ref="K22" si="4">(H22+I22)-J22</f>
        <v>6810066708</v>
      </c>
      <c r="L22" s="104">
        <f t="shared" ref="L22:L25" si="5">J22/(H22+I22)</f>
        <v>0.68687735371944492</v>
      </c>
      <c r="M22" s="104">
        <f t="shared" ref="M22:M23" si="6">J22*L22/(H22+I22)</f>
        <v>0.4718004990526275</v>
      </c>
      <c r="N22" s="45" t="s">
        <v>287</v>
      </c>
      <c r="O22" s="186"/>
    </row>
    <row r="23" spans="1:16" ht="48">
      <c r="A23" s="54" t="s">
        <v>77</v>
      </c>
      <c r="B23" s="205" t="s">
        <v>73</v>
      </c>
      <c r="C23" s="58" t="s">
        <v>78</v>
      </c>
      <c r="D23" s="53" t="s">
        <v>74</v>
      </c>
      <c r="E23" s="44">
        <v>44551</v>
      </c>
      <c r="F23" s="90">
        <v>45382</v>
      </c>
      <c r="G23" s="59" t="s">
        <v>56</v>
      </c>
      <c r="H23" s="82">
        <v>17535565308</v>
      </c>
      <c r="I23" s="78"/>
      <c r="J23" s="103">
        <f>3397529419+618581182+1999048461+2293065506+1480370072+775615660+701490133+1180210462+928898978</f>
        <v>13374809873</v>
      </c>
      <c r="K23" s="107">
        <f>H23-J23</f>
        <v>4160755435</v>
      </c>
      <c r="L23" s="104">
        <f t="shared" si="5"/>
        <v>0.76272476182437088</v>
      </c>
      <c r="M23" s="104">
        <f t="shared" si="6"/>
        <v>0.58174906230004331</v>
      </c>
      <c r="N23" s="177" t="s">
        <v>58</v>
      </c>
      <c r="O23" s="19"/>
      <c r="P23" s="19"/>
    </row>
    <row r="24" spans="1:16" ht="63.75">
      <c r="A24" s="54" t="s">
        <v>69</v>
      </c>
      <c r="B24" s="205" t="s">
        <v>70</v>
      </c>
      <c r="C24" s="58" t="s">
        <v>71</v>
      </c>
      <c r="D24" s="53" t="s">
        <v>72</v>
      </c>
      <c r="E24" s="44">
        <v>44551</v>
      </c>
      <c r="F24" s="90">
        <v>45382</v>
      </c>
      <c r="G24" s="59" t="s">
        <v>56</v>
      </c>
      <c r="H24" s="82">
        <v>1221051835</v>
      </c>
      <c r="I24" s="82">
        <f>88466828+211189300+44458638+628617500+136113390+318454710+226252320+98405979+181225100+63557900</f>
        <v>1996741665</v>
      </c>
      <c r="J24" s="103">
        <f>2636962330+124828620</f>
        <v>2761790950</v>
      </c>
      <c r="K24" s="107">
        <f>(H24+I24)-J24</f>
        <v>456002550</v>
      </c>
      <c r="L24" s="190">
        <f t="shared" si="5"/>
        <v>0.85828719276112653</v>
      </c>
      <c r="M24" s="104">
        <f t="shared" ref="M24" si="7">J24*L24/(H24+I24)</f>
        <v>0.73665690525777505</v>
      </c>
      <c r="N24" s="187" t="s">
        <v>327</v>
      </c>
      <c r="O24" s="19"/>
      <c r="P24" s="19"/>
    </row>
    <row r="25" spans="1:16" ht="114.75">
      <c r="A25" s="20" t="s">
        <v>63</v>
      </c>
      <c r="B25" s="202" t="s">
        <v>438</v>
      </c>
      <c r="C25" s="47" t="s">
        <v>18</v>
      </c>
      <c r="D25" s="42" t="s">
        <v>15</v>
      </c>
      <c r="E25" s="43">
        <v>44512</v>
      </c>
      <c r="F25" s="65">
        <v>44895</v>
      </c>
      <c r="G25" s="43" t="s">
        <v>87</v>
      </c>
      <c r="H25" s="77">
        <v>888548627</v>
      </c>
      <c r="I25" s="77">
        <f>172903769</f>
        <v>172903769</v>
      </c>
      <c r="J25" s="105">
        <f>264635836+36413697+21954131+67511907+41828250+98035508+74696947+80281156+85247552</f>
        <v>770604984</v>
      </c>
      <c r="K25" s="106">
        <f>(H25+I25)-J25</f>
        <v>290847412</v>
      </c>
      <c r="L25" s="104">
        <f t="shared" si="5"/>
        <v>0.72599109192646261</v>
      </c>
      <c r="M25" s="190">
        <f>J25*L25/(H25+I25)</f>
        <v>0.52706306555657745</v>
      </c>
      <c r="N25" s="187" t="s">
        <v>289</v>
      </c>
      <c r="O25" s="69"/>
      <c r="P25" s="69"/>
    </row>
    <row r="26" spans="1:16" ht="18.75">
      <c r="A26" s="235" t="s">
        <v>95</v>
      </c>
      <c r="B26" s="235"/>
      <c r="C26" s="235"/>
      <c r="D26" s="235"/>
      <c r="E26" s="235"/>
      <c r="F26" s="235"/>
      <c r="G26" s="235"/>
      <c r="H26" s="235"/>
      <c r="I26" s="235"/>
      <c r="J26" s="235"/>
      <c r="K26" s="235"/>
      <c r="L26" s="235"/>
      <c r="M26" s="235"/>
      <c r="N26" s="235"/>
      <c r="O26" s="235"/>
      <c r="P26" s="149"/>
    </row>
    <row r="27" spans="1:16" ht="89.25">
      <c r="A27" s="54" t="s">
        <v>88</v>
      </c>
      <c r="B27" s="205" t="s">
        <v>89</v>
      </c>
      <c r="C27" s="58" t="s">
        <v>60</v>
      </c>
      <c r="D27" s="55" t="s">
        <v>98</v>
      </c>
      <c r="E27" s="59">
        <v>44560</v>
      </c>
      <c r="F27" s="61">
        <v>45251</v>
      </c>
      <c r="G27" s="63" t="s">
        <v>87</v>
      </c>
      <c r="H27" s="82">
        <v>734821192</v>
      </c>
      <c r="I27" s="82">
        <v>112356420</v>
      </c>
      <c r="J27" s="103">
        <f>24306720+26875499+79470494+45820098+130132664+94717184+104300439+95757901</f>
        <v>601380999</v>
      </c>
      <c r="K27" s="107">
        <f>(H27+I27)-J27</f>
        <v>245796613</v>
      </c>
      <c r="L27" s="190">
        <f>J27/(H27+I27)</f>
        <v>0.70986413059272391</v>
      </c>
      <c r="M27" s="190">
        <f>J27*L27/(H27+I27)</f>
        <v>0.50390708390216377</v>
      </c>
      <c r="N27" s="191" t="s">
        <v>58</v>
      </c>
      <c r="O27" s="19"/>
      <c r="P27" s="19"/>
    </row>
    <row r="28" spans="1:16" ht="89.25">
      <c r="A28" s="54" t="s">
        <v>83</v>
      </c>
      <c r="B28" s="206" t="s">
        <v>86</v>
      </c>
      <c r="C28" s="59" t="s">
        <v>85</v>
      </c>
      <c r="D28" s="64" t="s">
        <v>84</v>
      </c>
      <c r="E28" s="59">
        <v>44578</v>
      </c>
      <c r="F28" s="61">
        <v>45241</v>
      </c>
      <c r="G28" s="63" t="s">
        <v>87</v>
      </c>
      <c r="H28" s="82">
        <v>110473696</v>
      </c>
      <c r="I28" s="82">
        <v>52130550</v>
      </c>
      <c r="J28" s="108">
        <f>12106977+12357749+14870652+11477017+11835631+11956284+11192545+21817518</f>
        <v>107614373</v>
      </c>
      <c r="K28" s="107">
        <f>(H28+I28)-J28</f>
        <v>54989873</v>
      </c>
      <c r="L28" s="190">
        <f>J28/(H28+I28)</f>
        <v>0.66181773014709588</v>
      </c>
      <c r="M28" s="190">
        <f>J28*L28/H28</f>
        <v>0.64468830725155535</v>
      </c>
      <c r="N28" s="187" t="s">
        <v>289</v>
      </c>
      <c r="O28" s="19"/>
      <c r="P28" s="19"/>
    </row>
    <row r="29" spans="1:16" ht="63.75">
      <c r="A29" s="20" t="s">
        <v>67</v>
      </c>
      <c r="B29" s="202" t="s">
        <v>66</v>
      </c>
      <c r="C29" s="47" t="s">
        <v>18</v>
      </c>
      <c r="D29" s="42" t="s">
        <v>15</v>
      </c>
      <c r="E29" s="43">
        <v>44511</v>
      </c>
      <c r="F29" s="73">
        <v>45291</v>
      </c>
      <c r="G29" s="43" t="s">
        <v>103</v>
      </c>
      <c r="H29" s="77">
        <v>29426018889</v>
      </c>
      <c r="I29" s="77">
        <f>397442258</f>
        <v>397442258</v>
      </c>
      <c r="J29" s="105">
        <f>6160000000+315207200+4539111345+232266328+293033297+14994514+989510136+50622234+101574830+5197584+1016990977+52039428+361248912+101574830+101574830+1982603787</f>
        <v>16317550232</v>
      </c>
      <c r="K29" s="106">
        <f>(H29+I29)-J29</f>
        <v>13505910915</v>
      </c>
      <c r="L29" s="104">
        <f>J29/(H29+I29)</f>
        <v>0.54713804516419828</v>
      </c>
      <c r="M29" s="190">
        <f>J29*L29/(H29+I29)</f>
        <v>0.29936004046610032</v>
      </c>
      <c r="N29" s="192" t="s">
        <v>290</v>
      </c>
      <c r="O29" s="186"/>
    </row>
    <row r="30" spans="1:16" ht="48">
      <c r="A30" s="54" t="s">
        <v>92</v>
      </c>
      <c r="B30" s="205" t="s">
        <v>76</v>
      </c>
      <c r="C30" s="58" t="s">
        <v>91</v>
      </c>
      <c r="D30" s="55" t="s">
        <v>90</v>
      </c>
      <c r="E30" s="59">
        <v>44621</v>
      </c>
      <c r="F30" s="61">
        <v>45077</v>
      </c>
      <c r="G30" s="59" t="s">
        <v>103</v>
      </c>
      <c r="H30" s="82">
        <v>25995960189</v>
      </c>
      <c r="I30" s="78"/>
      <c r="J30" s="103">
        <f>1649366835+1525663131+3304706861+1363139430</f>
        <v>7842876257</v>
      </c>
      <c r="K30" s="107">
        <f>H30-J30</f>
        <v>18153083932</v>
      </c>
      <c r="L30" s="104">
        <f t="shared" ref="L30:L31" si="8">J30/H30</f>
        <v>0.30169596352585026</v>
      </c>
      <c r="M30" s="190">
        <f t="shared" ref="M30:M31" si="9">J30*L30/H30</f>
        <v>9.1020454407791176E-2</v>
      </c>
      <c r="N30" s="193" t="s">
        <v>250</v>
      </c>
      <c r="O30" s="19"/>
      <c r="P30" s="19"/>
    </row>
    <row r="31" spans="1:16" ht="72">
      <c r="A31" s="54" t="s">
        <v>93</v>
      </c>
      <c r="B31" s="205" t="s">
        <v>75</v>
      </c>
      <c r="C31" s="58" t="s">
        <v>79</v>
      </c>
      <c r="D31" s="55" t="s">
        <v>80</v>
      </c>
      <c r="E31" s="59">
        <v>44621</v>
      </c>
      <c r="F31" s="61">
        <v>45092</v>
      </c>
      <c r="G31" s="59" t="s">
        <v>103</v>
      </c>
      <c r="H31" s="82">
        <v>1993016165</v>
      </c>
      <c r="I31" s="78"/>
      <c r="J31" s="103">
        <f>298994083+89883637+101574830+101574830+101574830+101574830+101574830+101574830+110059530+87342430+110059530+110059530+110059530</f>
        <v>1525907250</v>
      </c>
      <c r="K31" s="107">
        <f>H31-J31</f>
        <v>467108915</v>
      </c>
      <c r="L31" s="104">
        <f t="shared" si="8"/>
        <v>0.76562713177993713</v>
      </c>
      <c r="M31" s="190">
        <f t="shared" si="9"/>
        <v>0.58618490491757325</v>
      </c>
      <c r="N31" s="193" t="s">
        <v>250</v>
      </c>
      <c r="O31" s="19"/>
      <c r="P31" s="19"/>
    </row>
    <row r="32" spans="1:16" ht="63.75">
      <c r="A32" s="20" t="s">
        <v>65</v>
      </c>
      <c r="B32" s="202" t="s">
        <v>64</v>
      </c>
      <c r="C32" s="47" t="s">
        <v>18</v>
      </c>
      <c r="D32" s="42" t="s">
        <v>15</v>
      </c>
      <c r="E32" s="43">
        <v>44504</v>
      </c>
      <c r="F32" s="89">
        <v>45465</v>
      </c>
      <c r="G32" s="43" t="s">
        <v>56</v>
      </c>
      <c r="H32" s="77">
        <v>2300000000</v>
      </c>
      <c r="I32" s="77">
        <f>93742235+838420341</f>
        <v>932162576</v>
      </c>
      <c r="J32" s="105">
        <f>60791909+596000000+404000000+1188038091+51170000</f>
        <v>2300000000</v>
      </c>
      <c r="K32" s="106">
        <f t="shared" ref="K32:K37" si="10">(H32+I32)-J32</f>
        <v>932162576</v>
      </c>
      <c r="L32" s="190">
        <f t="shared" ref="L32:L37" si="11">J32/(H32+I32)</f>
        <v>0.71159786858444218</v>
      </c>
      <c r="M32" s="104">
        <f>J32*L32/(H32+I32)</f>
        <v>0.50637152657392104</v>
      </c>
      <c r="N32" s="45" t="s">
        <v>455</v>
      </c>
      <c r="O32" s="186"/>
    </row>
    <row r="33" spans="1:16" ht="51">
      <c r="A33" s="54" t="s">
        <v>97</v>
      </c>
      <c r="B33" s="205" t="s">
        <v>94</v>
      </c>
      <c r="C33" s="58" t="s">
        <v>60</v>
      </c>
      <c r="D33" s="55" t="s">
        <v>96</v>
      </c>
      <c r="E33" s="59">
        <v>44609</v>
      </c>
      <c r="F33" s="61">
        <v>45026</v>
      </c>
      <c r="G33" s="59" t="s">
        <v>56</v>
      </c>
      <c r="H33" s="82">
        <v>1388038091</v>
      </c>
      <c r="I33" s="82">
        <f>359618000+334330500</f>
        <v>693948500</v>
      </c>
      <c r="J33" s="103">
        <f>416411427+132471620+152464585+142864498+314897688+132153070+361003755+205141994+222524261</f>
        <v>2079932898</v>
      </c>
      <c r="K33" s="107">
        <f t="shared" si="10"/>
        <v>2053693</v>
      </c>
      <c r="L33" s="190">
        <f t="shared" si="11"/>
        <v>0.99901358970856124</v>
      </c>
      <c r="M33" s="104">
        <f t="shared" ref="M33:M35" si="12">J33*L33/(H33+I33)</f>
        <v>0.99802815242238552</v>
      </c>
      <c r="N33" s="187" t="s">
        <v>291</v>
      </c>
      <c r="O33" s="19"/>
      <c r="P33" s="19"/>
    </row>
    <row r="34" spans="1:16" ht="48">
      <c r="A34" s="54" t="s">
        <v>102</v>
      </c>
      <c r="B34" s="205" t="s">
        <v>105</v>
      </c>
      <c r="C34" s="58">
        <v>79519082</v>
      </c>
      <c r="D34" s="55" t="s">
        <v>100</v>
      </c>
      <c r="E34" s="59">
        <v>44644</v>
      </c>
      <c r="F34" s="61">
        <v>44906</v>
      </c>
      <c r="G34" s="59" t="s">
        <v>104</v>
      </c>
      <c r="H34" s="82">
        <v>408401217</v>
      </c>
      <c r="I34" s="82">
        <f>121159731+30442580</f>
        <v>151602311</v>
      </c>
      <c r="J34" s="103">
        <f>122520365+163360487+190724000+55398499+28000177</f>
        <v>560003528</v>
      </c>
      <c r="K34" s="107">
        <f t="shared" si="10"/>
        <v>0</v>
      </c>
      <c r="L34" s="190">
        <f t="shared" si="11"/>
        <v>1</v>
      </c>
      <c r="M34" s="104">
        <f t="shared" si="12"/>
        <v>1</v>
      </c>
      <c r="N34" s="187" t="s">
        <v>151</v>
      </c>
      <c r="O34" s="19"/>
      <c r="P34" s="19"/>
    </row>
    <row r="35" spans="1:16" ht="48">
      <c r="A35" s="84" t="s">
        <v>215</v>
      </c>
      <c r="B35" s="205" t="s">
        <v>216</v>
      </c>
      <c r="C35" s="58" t="s">
        <v>217</v>
      </c>
      <c r="D35" s="53" t="s">
        <v>218</v>
      </c>
      <c r="E35" s="59">
        <v>45048</v>
      </c>
      <c r="F35" s="61">
        <v>45261</v>
      </c>
      <c r="G35" s="59" t="s">
        <v>112</v>
      </c>
      <c r="H35" s="82">
        <v>245943250</v>
      </c>
      <c r="I35" s="82">
        <f>67528600</f>
        <v>67528600</v>
      </c>
      <c r="J35" s="103">
        <f>73786545+15654748+64108275+122024088</f>
        <v>275573656</v>
      </c>
      <c r="K35" s="107">
        <f t="shared" si="10"/>
        <v>37898194</v>
      </c>
      <c r="L35" s="190">
        <f t="shared" si="11"/>
        <v>0.87910176304507093</v>
      </c>
      <c r="M35" s="104">
        <f t="shared" si="12"/>
        <v>0.77281990978895199</v>
      </c>
      <c r="N35" s="187" t="s">
        <v>296</v>
      </c>
      <c r="O35" s="194" t="s">
        <v>328</v>
      </c>
      <c r="P35" s="19"/>
    </row>
    <row r="36" spans="1:16" ht="63.75">
      <c r="A36" s="20" t="s">
        <v>106</v>
      </c>
      <c r="B36" s="202" t="s">
        <v>107</v>
      </c>
      <c r="C36" s="47" t="s">
        <v>18</v>
      </c>
      <c r="D36" s="42" t="s">
        <v>15</v>
      </c>
      <c r="E36" s="43">
        <v>44740</v>
      </c>
      <c r="F36" s="73">
        <v>45291</v>
      </c>
      <c r="G36" s="62" t="s">
        <v>104</v>
      </c>
      <c r="H36" s="77">
        <v>12000000000</v>
      </c>
      <c r="I36" s="77">
        <f>136957137+3825015094</f>
        <v>3961972231</v>
      </c>
      <c r="J36" s="105">
        <f>7126838724+130142857+4276103235</f>
        <v>11533084816</v>
      </c>
      <c r="K36" s="106">
        <f t="shared" si="10"/>
        <v>4428887415</v>
      </c>
      <c r="L36" s="104">
        <f t="shared" si="11"/>
        <v>0.7225350758098309</v>
      </c>
      <c r="M36" s="104">
        <f>J36*L36/(H36+I36)</f>
        <v>0.52205693577551804</v>
      </c>
      <c r="N36" s="187" t="s">
        <v>292</v>
      </c>
      <c r="O36" s="186"/>
    </row>
    <row r="37" spans="1:16" ht="48">
      <c r="A37" s="54" t="s">
        <v>114</v>
      </c>
      <c r="B37" s="205" t="s">
        <v>109</v>
      </c>
      <c r="C37" s="58" t="s">
        <v>113</v>
      </c>
      <c r="D37" s="55" t="s">
        <v>116</v>
      </c>
      <c r="E37" s="59">
        <v>44809</v>
      </c>
      <c r="F37" s="61">
        <v>45233</v>
      </c>
      <c r="G37" s="59" t="s">
        <v>104</v>
      </c>
      <c r="H37" s="82">
        <v>10156004472</v>
      </c>
      <c r="I37" s="82">
        <f>130142857+2267980424+332585807</f>
        <v>2730709088</v>
      </c>
      <c r="J37" s="103">
        <f>3047742618+2536494135+3854326080+1852880895+1588385056</f>
        <v>12879828784</v>
      </c>
      <c r="K37" s="106">
        <f t="shared" si="10"/>
        <v>6884776</v>
      </c>
      <c r="L37" s="104">
        <f t="shared" si="11"/>
        <v>0.99946574617586204</v>
      </c>
      <c r="M37" s="104">
        <f>J37*L37/(H37+I37)</f>
        <v>0.99893177777887265</v>
      </c>
      <c r="N37" s="187" t="s">
        <v>293</v>
      </c>
      <c r="O37" s="19"/>
    </row>
    <row r="38" spans="1:16" ht="38.25">
      <c r="A38" s="54" t="s">
        <v>115</v>
      </c>
      <c r="B38" s="205" t="s">
        <v>110</v>
      </c>
      <c r="C38" s="58" t="s">
        <v>117</v>
      </c>
      <c r="D38" s="55" t="s">
        <v>118</v>
      </c>
      <c r="E38" s="59">
        <v>44809</v>
      </c>
      <c r="F38" s="61">
        <v>45249</v>
      </c>
      <c r="G38" s="59" t="s">
        <v>104</v>
      </c>
      <c r="H38" s="82">
        <v>1243799900</v>
      </c>
      <c r="I38" s="82">
        <v>202657000</v>
      </c>
      <c r="J38" s="103">
        <f>98728350+98728350+107189250+92897352+121481148+107189250+107189250+107189250+107189250+107189250+98478450+81235350+104583150</f>
        <v>1339267650</v>
      </c>
      <c r="K38" s="106">
        <f>(H38+I38)-J38</f>
        <v>107189250</v>
      </c>
      <c r="L38" s="104">
        <f>J38/(H38+I38)</f>
        <v>0.92589530320606162</v>
      </c>
      <c r="M38" s="104">
        <f>J38*L38/(H38+I38)</f>
        <v>0.85728211249904474</v>
      </c>
      <c r="N38" s="187" t="s">
        <v>295</v>
      </c>
      <c r="O38" s="195" t="s">
        <v>294</v>
      </c>
    </row>
    <row r="39" spans="1:16" ht="48">
      <c r="A39" s="84" t="s">
        <v>264</v>
      </c>
      <c r="B39" s="205" t="s">
        <v>265</v>
      </c>
      <c r="C39" s="58" t="s">
        <v>266</v>
      </c>
      <c r="D39" s="55" t="s">
        <v>267</v>
      </c>
      <c r="E39" s="59">
        <v>45170</v>
      </c>
      <c r="F39" s="61">
        <v>45290</v>
      </c>
      <c r="G39" s="59" t="s">
        <v>103</v>
      </c>
      <c r="H39" s="82">
        <v>1006472968</v>
      </c>
      <c r="I39" s="82"/>
      <c r="J39" s="103">
        <f>360699903</f>
        <v>360699903</v>
      </c>
      <c r="K39" s="106">
        <f t="shared" ref="K39:K40" si="13">H39-J39</f>
        <v>645773065</v>
      </c>
      <c r="L39" s="104">
        <f t="shared" ref="L39:L40" si="14">J39/H39</f>
        <v>0.35838011995171637</v>
      </c>
      <c r="M39" s="104">
        <f t="shared" ref="M39:M40" si="15">J39*L39/H39</f>
        <v>0.1284363103766066</v>
      </c>
      <c r="N39" s="187" t="s">
        <v>329</v>
      </c>
      <c r="O39" s="194" t="s">
        <v>328</v>
      </c>
    </row>
    <row r="40" spans="1:16" ht="51">
      <c r="A40" s="84" t="s">
        <v>268</v>
      </c>
      <c r="B40" s="205" t="s">
        <v>269</v>
      </c>
      <c r="C40" s="58" t="s">
        <v>270</v>
      </c>
      <c r="D40" s="53" t="s">
        <v>271</v>
      </c>
      <c r="E40" s="59">
        <v>45170</v>
      </c>
      <c r="F40" s="61">
        <v>45291</v>
      </c>
      <c r="G40" s="59" t="s">
        <v>103</v>
      </c>
      <c r="H40" s="82">
        <v>157951700</v>
      </c>
      <c r="I40" s="82"/>
      <c r="J40" s="103">
        <f>76891850</f>
        <v>76891850</v>
      </c>
      <c r="K40" s="106">
        <f t="shared" si="13"/>
        <v>81059850</v>
      </c>
      <c r="L40" s="104">
        <f t="shared" si="14"/>
        <v>0.48680609325509</v>
      </c>
      <c r="M40" s="104">
        <f t="shared" si="15"/>
        <v>0.23698017243028338</v>
      </c>
      <c r="N40" s="187" t="s">
        <v>330</v>
      </c>
      <c r="O40" s="194" t="s">
        <v>328</v>
      </c>
    </row>
    <row r="41" spans="1:16" ht="63.75">
      <c r="A41" s="20" t="s">
        <v>157</v>
      </c>
      <c r="B41" s="202" t="s">
        <v>131</v>
      </c>
      <c r="C41" s="47" t="s">
        <v>18</v>
      </c>
      <c r="D41" s="42" t="s">
        <v>15</v>
      </c>
      <c r="E41" s="43" t="s">
        <v>255</v>
      </c>
      <c r="F41" s="89">
        <v>45473</v>
      </c>
      <c r="G41" s="62" t="s">
        <v>197</v>
      </c>
      <c r="H41" s="77">
        <v>795550647</v>
      </c>
      <c r="I41" s="80"/>
      <c r="J41" s="105">
        <f>337984077+377984077+39582493</f>
        <v>755550647</v>
      </c>
      <c r="K41" s="107">
        <f t="shared" ref="K41:K71" si="16">H41-J41</f>
        <v>40000000</v>
      </c>
      <c r="L41" s="104">
        <f t="shared" ref="L41:L71" si="17">J41/H41</f>
        <v>0.94972036016708816</v>
      </c>
      <c r="M41" s="104">
        <f t="shared" ref="M41:M71" si="18">J41*L41/H41</f>
        <v>0.90196876251590352</v>
      </c>
      <c r="N41" s="45" t="s">
        <v>58</v>
      </c>
      <c r="O41" s="186"/>
    </row>
    <row r="42" spans="1:16" ht="89.25">
      <c r="A42" s="54" t="s">
        <v>261</v>
      </c>
      <c r="B42" s="205" t="s">
        <v>262</v>
      </c>
      <c r="C42" s="58">
        <v>71736750</v>
      </c>
      <c r="D42" s="53" t="s">
        <v>263</v>
      </c>
      <c r="E42" s="59">
        <v>45148</v>
      </c>
      <c r="F42" s="61">
        <v>45269</v>
      </c>
      <c r="G42" s="59" t="s">
        <v>197</v>
      </c>
      <c r="H42" s="82">
        <v>30000000</v>
      </c>
      <c r="I42" s="82"/>
      <c r="J42" s="103">
        <f>6183000+5300000+5300000+1767000</f>
        <v>18550000</v>
      </c>
      <c r="K42" s="107">
        <f t="shared" si="16"/>
        <v>11450000</v>
      </c>
      <c r="L42" s="104">
        <f t="shared" si="17"/>
        <v>0.61833333333333329</v>
      </c>
      <c r="M42" s="104">
        <f t="shared" si="18"/>
        <v>0.38233611111111104</v>
      </c>
      <c r="N42" s="187" t="s">
        <v>331</v>
      </c>
      <c r="O42" s="19"/>
    </row>
    <row r="43" spans="1:16" ht="51">
      <c r="A43" s="20" t="s">
        <v>119</v>
      </c>
      <c r="B43" s="202" t="s">
        <v>120</v>
      </c>
      <c r="C43" s="47" t="s">
        <v>18</v>
      </c>
      <c r="D43" s="42" t="s">
        <v>15</v>
      </c>
      <c r="E43" s="43">
        <v>44820</v>
      </c>
      <c r="F43" s="89">
        <v>45393</v>
      </c>
      <c r="G43" s="62" t="s">
        <v>101</v>
      </c>
      <c r="H43" s="77">
        <v>24896623639</v>
      </c>
      <c r="I43" s="77">
        <f>1616997250+5577508000+98535207</f>
        <v>7293040457</v>
      </c>
      <c r="J43" s="105">
        <f>650000000+1190016005+5420358523+588727445+4520081465+1536543814+80453814+2506758639</f>
        <v>16492939705</v>
      </c>
      <c r="K43" s="107">
        <f t="shared" ref="K43:K48" si="19">(H43+I43)-J43</f>
        <v>15696724391</v>
      </c>
      <c r="L43" s="104">
        <f t="shared" ref="L43:L48" si="20">J43/(H43+I43)</f>
        <v>0.51236756170591635</v>
      </c>
      <c r="M43" s="104">
        <f t="shared" ref="M43:M48" si="21">J43*L43/(H43+I43)</f>
        <v>0.26252051828846601</v>
      </c>
      <c r="N43" s="45" t="s">
        <v>58</v>
      </c>
      <c r="O43" s="186"/>
    </row>
    <row r="44" spans="1:16" ht="56.25" customHeight="1">
      <c r="A44" s="54" t="s">
        <v>123</v>
      </c>
      <c r="B44" s="205" t="s">
        <v>121</v>
      </c>
      <c r="C44" s="58" t="s">
        <v>125</v>
      </c>
      <c r="D44" s="55" t="s">
        <v>124</v>
      </c>
      <c r="E44" s="59">
        <v>44867</v>
      </c>
      <c r="F44" s="90">
        <v>45337</v>
      </c>
      <c r="G44" s="59" t="s">
        <v>101</v>
      </c>
      <c r="H44" s="82">
        <v>21767395619</v>
      </c>
      <c r="I44" s="82">
        <f>1536543814+5300000000</f>
        <v>6836543814</v>
      </c>
      <c r="J44" s="103">
        <f>958922051+5180882923+4395565815+2267283039+1536515427+3638190585+696594089+4899979793+348831882+316380194</f>
        <v>24239145798</v>
      </c>
      <c r="K44" s="107">
        <f t="shared" si="19"/>
        <v>4364793635</v>
      </c>
      <c r="L44" s="104">
        <f t="shared" si="20"/>
        <v>0.84740585662251844</v>
      </c>
      <c r="M44" s="104">
        <f t="shared" si="21"/>
        <v>0.71809668583814423</v>
      </c>
      <c r="N44" s="177" t="s">
        <v>58</v>
      </c>
      <c r="O44" s="195" t="s">
        <v>297</v>
      </c>
    </row>
    <row r="45" spans="1:16" ht="51">
      <c r="A45" s="54" t="s">
        <v>126</v>
      </c>
      <c r="B45" s="205" t="s">
        <v>122</v>
      </c>
      <c r="C45" s="58" t="s">
        <v>127</v>
      </c>
      <c r="D45" s="55" t="s">
        <v>128</v>
      </c>
      <c r="E45" s="59">
        <v>44867</v>
      </c>
      <c r="F45" s="90">
        <v>45363</v>
      </c>
      <c r="G45" s="59" t="s">
        <v>101</v>
      </c>
      <c r="H45" s="82">
        <v>1773551962</v>
      </c>
      <c r="I45" s="82">
        <f>108207593+93632603</f>
        <v>201840196</v>
      </c>
      <c r="J45" s="103">
        <f>111356154+119737800+119737800+119737800+124515650+119737800+119737800+119737800+123599350+373824161</f>
        <v>1451722115</v>
      </c>
      <c r="K45" s="107">
        <f t="shared" si="19"/>
        <v>523670043</v>
      </c>
      <c r="L45" s="104">
        <f t="shared" si="20"/>
        <v>0.73490324901856774</v>
      </c>
      <c r="M45" s="104">
        <f t="shared" si="21"/>
        <v>0.540082785418047</v>
      </c>
      <c r="N45" s="177" t="s">
        <v>58</v>
      </c>
      <c r="O45" s="194" t="s">
        <v>328</v>
      </c>
    </row>
    <row r="46" spans="1:16" ht="63.75">
      <c r="A46" s="20" t="s">
        <v>152</v>
      </c>
      <c r="B46" s="202" t="s">
        <v>137</v>
      </c>
      <c r="C46" s="196" t="s">
        <v>139</v>
      </c>
      <c r="D46" s="42" t="s">
        <v>138</v>
      </c>
      <c r="E46" s="43">
        <v>44742</v>
      </c>
      <c r="F46" s="88">
        <v>45244</v>
      </c>
      <c r="G46" s="43" t="s">
        <v>205</v>
      </c>
      <c r="H46" s="77">
        <v>9950410194</v>
      </c>
      <c r="I46" s="77">
        <f>507329951+2690948027+68099235</f>
        <v>3266377213</v>
      </c>
      <c r="J46" s="105">
        <f>888000235+5032001333+2721002784+507329951+1690948027+100000000+1186272015+394018042+68099235</f>
        <v>12587671622</v>
      </c>
      <c r="K46" s="106">
        <f t="shared" si="19"/>
        <v>629115785</v>
      </c>
      <c r="L46" s="104">
        <f t="shared" si="20"/>
        <v>0.95240024934752288</v>
      </c>
      <c r="M46" s="104">
        <f t="shared" si="21"/>
        <v>0.90706623495722372</v>
      </c>
      <c r="N46" s="91" t="s">
        <v>58</v>
      </c>
      <c r="O46" s="186"/>
    </row>
    <row r="47" spans="1:16" ht="63.75">
      <c r="A47" s="54" t="s">
        <v>140</v>
      </c>
      <c r="B47" s="205" t="s">
        <v>142</v>
      </c>
      <c r="C47" s="58" t="s">
        <v>143</v>
      </c>
      <c r="D47" s="55" t="s">
        <v>145</v>
      </c>
      <c r="E47" s="59">
        <v>44936</v>
      </c>
      <c r="F47" s="61">
        <v>45244</v>
      </c>
      <c r="G47" s="59" t="s">
        <v>205</v>
      </c>
      <c r="H47" s="82">
        <v>9070009279</v>
      </c>
      <c r="I47" s="82">
        <f>2690948027</f>
        <v>2690948027</v>
      </c>
      <c r="J47" s="103">
        <f>2163806303+2375794350+28394845+1909922582+630960018+402569370+634378843+1189575605+128988742+253991486+137224884</f>
        <v>9855607028</v>
      </c>
      <c r="K47" s="106">
        <f t="shared" si="19"/>
        <v>1905350278</v>
      </c>
      <c r="L47" s="104">
        <f t="shared" si="20"/>
        <v>0.83799360643644527</v>
      </c>
      <c r="M47" s="104">
        <f t="shared" si="21"/>
        <v>0.70223328442835997</v>
      </c>
      <c r="N47" s="187" t="s">
        <v>332</v>
      </c>
      <c r="O47" s="195" t="s">
        <v>328</v>
      </c>
    </row>
    <row r="48" spans="1:16" ht="76.5">
      <c r="A48" s="54" t="s">
        <v>141</v>
      </c>
      <c r="B48" s="205" t="s">
        <v>144</v>
      </c>
      <c r="C48" s="58" t="s">
        <v>147</v>
      </c>
      <c r="D48" s="55" t="s">
        <v>146</v>
      </c>
      <c r="E48" s="59">
        <v>44936</v>
      </c>
      <c r="F48" s="61">
        <v>45260</v>
      </c>
      <c r="G48" s="59" t="s">
        <v>205</v>
      </c>
      <c r="H48" s="82">
        <v>880400915</v>
      </c>
      <c r="I48" s="82">
        <f>507329951+68099235</f>
        <v>575429186</v>
      </c>
      <c r="J48" s="103">
        <f>136105829+136105829+141018364+148293921+136105829+139590+149+139729353+135281104+135281104+135281104</f>
        <v>1243342176</v>
      </c>
      <c r="K48" s="106">
        <f t="shared" si="19"/>
        <v>212487925</v>
      </c>
      <c r="L48" s="104">
        <f t="shared" si="20"/>
        <v>0.85404345956712702</v>
      </c>
      <c r="M48" s="104">
        <f t="shared" si="21"/>
        <v>0.72939023082938692</v>
      </c>
      <c r="N48" s="187" t="s">
        <v>333</v>
      </c>
      <c r="O48" s="195" t="s">
        <v>328</v>
      </c>
    </row>
    <row r="49" spans="1:61" ht="63.75">
      <c r="A49" s="20" t="s">
        <v>162</v>
      </c>
      <c r="B49" s="202" t="s">
        <v>163</v>
      </c>
      <c r="C49" s="47" t="s">
        <v>18</v>
      </c>
      <c r="D49" s="42" t="s">
        <v>15</v>
      </c>
      <c r="E49" s="43">
        <v>44918</v>
      </c>
      <c r="F49" s="43">
        <v>45282</v>
      </c>
      <c r="G49" s="62" t="s">
        <v>175</v>
      </c>
      <c r="H49" s="77">
        <v>936648005</v>
      </c>
      <c r="I49" s="77">
        <f>468324002</f>
        <v>468324002</v>
      </c>
      <c r="J49" s="105">
        <f>445022618+23301385+24022618+180000000</f>
        <v>672346621</v>
      </c>
      <c r="K49" s="106">
        <f>H49-J49</f>
        <v>264301384</v>
      </c>
      <c r="L49" s="104">
        <f t="shared" si="17"/>
        <v>0.71782208194635511</v>
      </c>
      <c r="M49" s="104">
        <f t="shared" si="18"/>
        <v>0.51526854132979971</v>
      </c>
      <c r="N49" s="45" t="s">
        <v>58</v>
      </c>
      <c r="O49" s="186"/>
    </row>
    <row r="50" spans="1:61" ht="51">
      <c r="A50" s="54" t="s">
        <v>159</v>
      </c>
      <c r="B50" s="205" t="s">
        <v>172</v>
      </c>
      <c r="C50" s="58" t="s">
        <v>173</v>
      </c>
      <c r="D50" s="53" t="s">
        <v>174</v>
      </c>
      <c r="E50" s="59">
        <v>44958</v>
      </c>
      <c r="F50" s="61">
        <v>45291</v>
      </c>
      <c r="G50" s="59" t="s">
        <v>175</v>
      </c>
      <c r="H50" s="82">
        <v>890045236</v>
      </c>
      <c r="I50" s="82">
        <f>445022618</f>
        <v>445022618</v>
      </c>
      <c r="J50" s="103">
        <f>267013570+221139273+70577835+231319985+41420213+358586214</f>
        <v>1190057090</v>
      </c>
      <c r="K50" s="106">
        <f>(H50+I50)-J50</f>
        <v>145010764</v>
      </c>
      <c r="L50" s="104">
        <f>J50/(H50+I50)</f>
        <v>0.89138322553004856</v>
      </c>
      <c r="M50" s="104">
        <f>J50*L50/(H50+I50)</f>
        <v>0.7945640547563535</v>
      </c>
      <c r="N50" s="187" t="s">
        <v>334</v>
      </c>
      <c r="O50" s="195" t="s">
        <v>335</v>
      </c>
      <c r="Q50" s="153" t="s">
        <v>206</v>
      </c>
    </row>
    <row r="51" spans="1:61" ht="38.25">
      <c r="A51" s="20" t="s">
        <v>153</v>
      </c>
      <c r="B51" s="202" t="s">
        <v>154</v>
      </c>
      <c r="C51" s="47" t="s">
        <v>18</v>
      </c>
      <c r="D51" s="42" t="s">
        <v>15</v>
      </c>
      <c r="E51" s="43">
        <v>44924</v>
      </c>
      <c r="F51" s="43">
        <v>45107</v>
      </c>
      <c r="G51" s="62" t="s">
        <v>170</v>
      </c>
      <c r="H51" s="77">
        <v>411071035</v>
      </c>
      <c r="I51" s="80"/>
      <c r="J51" s="105">
        <f>392393122+18677913</f>
        <v>411071035</v>
      </c>
      <c r="K51" s="106">
        <f t="shared" si="16"/>
        <v>0</v>
      </c>
      <c r="L51" s="104">
        <f t="shared" si="17"/>
        <v>1</v>
      </c>
      <c r="M51" s="104">
        <f t="shared" si="18"/>
        <v>1</v>
      </c>
      <c r="N51" s="45" t="s">
        <v>171</v>
      </c>
      <c r="O51" s="186"/>
    </row>
    <row r="52" spans="1:61" ht="63.75">
      <c r="A52" s="54" t="s">
        <v>198</v>
      </c>
      <c r="B52" s="205" t="s">
        <v>199</v>
      </c>
      <c r="C52" s="58" t="s">
        <v>200</v>
      </c>
      <c r="D52" s="53" t="s">
        <v>201</v>
      </c>
      <c r="E52" s="59">
        <v>45016</v>
      </c>
      <c r="F52" s="61">
        <v>45036</v>
      </c>
      <c r="G52" s="59" t="s">
        <v>202</v>
      </c>
      <c r="H52" s="82">
        <v>38080000</v>
      </c>
      <c r="I52" s="82"/>
      <c r="J52" s="103">
        <f>38080000</f>
        <v>38080000</v>
      </c>
      <c r="K52" s="106">
        <f t="shared" ref="K52" si="22">H52-J52</f>
        <v>0</v>
      </c>
      <c r="L52" s="104">
        <f t="shared" ref="L52" si="23">J52/H52</f>
        <v>1</v>
      </c>
      <c r="M52" s="104">
        <f t="shared" ref="M52" si="24">J52*L52/H52</f>
        <v>1</v>
      </c>
      <c r="N52" s="187" t="s">
        <v>251</v>
      </c>
      <c r="O52" s="189"/>
    </row>
    <row r="53" spans="1:61" ht="63.75">
      <c r="A53" s="54" t="s">
        <v>160</v>
      </c>
      <c r="B53" s="205" t="s">
        <v>167</v>
      </c>
      <c r="C53" s="58" t="s">
        <v>168</v>
      </c>
      <c r="D53" s="53" t="s">
        <v>169</v>
      </c>
      <c r="E53" s="59">
        <v>44964</v>
      </c>
      <c r="F53" s="61">
        <v>44991</v>
      </c>
      <c r="G53" s="59" t="s">
        <v>170</v>
      </c>
      <c r="H53" s="82">
        <v>39704351</v>
      </c>
      <c r="I53" s="82"/>
      <c r="J53" s="103">
        <f>39704351</f>
        <v>39704351</v>
      </c>
      <c r="K53" s="106">
        <f t="shared" si="16"/>
        <v>0</v>
      </c>
      <c r="L53" s="104">
        <f t="shared" si="17"/>
        <v>1</v>
      </c>
      <c r="M53" s="104">
        <f t="shared" si="18"/>
        <v>1</v>
      </c>
      <c r="N53" s="187" t="s">
        <v>224</v>
      </c>
      <c r="O53" s="189"/>
      <c r="Q53" s="153" t="s">
        <v>206</v>
      </c>
    </row>
    <row r="54" spans="1:61" ht="89.25">
      <c r="A54" s="54" t="s">
        <v>192</v>
      </c>
      <c r="B54" s="205" t="s">
        <v>193</v>
      </c>
      <c r="C54" s="58" t="s">
        <v>195</v>
      </c>
      <c r="D54" s="53" t="s">
        <v>196</v>
      </c>
      <c r="E54" s="59">
        <v>45006</v>
      </c>
      <c r="F54" s="61">
        <v>45036</v>
      </c>
      <c r="G54" s="59" t="s">
        <v>170</v>
      </c>
      <c r="H54" s="82">
        <v>157465912</v>
      </c>
      <c r="I54" s="82"/>
      <c r="J54" s="103">
        <f>157465912</f>
        <v>157465912</v>
      </c>
      <c r="K54" s="106">
        <f t="shared" si="16"/>
        <v>0</v>
      </c>
      <c r="L54" s="104">
        <f t="shared" si="17"/>
        <v>1</v>
      </c>
      <c r="M54" s="104">
        <f t="shared" si="18"/>
        <v>1</v>
      </c>
      <c r="N54" s="187" t="s">
        <v>252</v>
      </c>
      <c r="O54" s="189"/>
      <c r="Q54" s="86"/>
    </row>
    <row r="55" spans="1:61" ht="63.75">
      <c r="A55" s="54" t="s">
        <v>225</v>
      </c>
      <c r="B55" s="205" t="s">
        <v>226</v>
      </c>
      <c r="C55" s="58" t="s">
        <v>203</v>
      </c>
      <c r="D55" s="53" t="s">
        <v>253</v>
      </c>
      <c r="E55" s="59">
        <v>45085</v>
      </c>
      <c r="F55" s="61">
        <v>45099</v>
      </c>
      <c r="G55" s="59" t="s">
        <v>170</v>
      </c>
      <c r="H55" s="82">
        <v>120000000</v>
      </c>
      <c r="I55" s="82"/>
      <c r="J55" s="103">
        <f>48000000+72000000</f>
        <v>120000000</v>
      </c>
      <c r="K55" s="106">
        <f t="shared" si="16"/>
        <v>0</v>
      </c>
      <c r="L55" s="104">
        <f t="shared" si="17"/>
        <v>1</v>
      </c>
      <c r="M55" s="104">
        <f t="shared" si="18"/>
        <v>1</v>
      </c>
      <c r="N55" s="187" t="s">
        <v>254</v>
      </c>
      <c r="O55" s="189"/>
      <c r="Q55" s="86"/>
    </row>
    <row r="56" spans="1:61" ht="38.25">
      <c r="A56" s="54" t="s">
        <v>278</v>
      </c>
      <c r="B56" s="205" t="s">
        <v>279</v>
      </c>
      <c r="C56" s="58">
        <v>1039473852</v>
      </c>
      <c r="D56" s="53" t="s">
        <v>280</v>
      </c>
      <c r="E56" s="59">
        <v>45182</v>
      </c>
      <c r="F56" s="61">
        <v>45287</v>
      </c>
      <c r="G56" s="59" t="s">
        <v>202</v>
      </c>
      <c r="H56" s="82">
        <v>37000000</v>
      </c>
      <c r="I56" s="82"/>
      <c r="J56" s="103">
        <f>6342840+10571400+10571400+9514360</f>
        <v>37000000</v>
      </c>
      <c r="K56" s="106">
        <f t="shared" si="16"/>
        <v>0</v>
      </c>
      <c r="L56" s="104">
        <f t="shared" si="17"/>
        <v>1</v>
      </c>
      <c r="M56" s="104">
        <f t="shared" si="18"/>
        <v>1</v>
      </c>
      <c r="N56" s="187" t="s">
        <v>336</v>
      </c>
      <c r="O56" s="195" t="s">
        <v>328</v>
      </c>
      <c r="Q56" s="86"/>
    </row>
    <row r="57" spans="1:61" ht="102">
      <c r="A57" s="20" t="s">
        <v>156</v>
      </c>
      <c r="B57" s="202" t="s">
        <v>155</v>
      </c>
      <c r="C57" s="47" t="s">
        <v>18</v>
      </c>
      <c r="D57" s="42" t="s">
        <v>15</v>
      </c>
      <c r="E57" s="43">
        <v>44924</v>
      </c>
      <c r="F57" s="43">
        <v>46902</v>
      </c>
      <c r="G57" s="62" t="s">
        <v>260</v>
      </c>
      <c r="H57" s="77">
        <v>88157000000</v>
      </c>
      <c r="I57" s="77">
        <v>104557000000</v>
      </c>
      <c r="J57" s="105">
        <f>30000000000+111423529</f>
        <v>30111423529</v>
      </c>
      <c r="K57" s="106">
        <f>(H57+I57)-J57</f>
        <v>162602576471</v>
      </c>
      <c r="L57" s="104">
        <f>J57/(H57+I57)</f>
        <v>0.15624927887439419</v>
      </c>
      <c r="M57" s="104">
        <f>J57*L57/(H57+I57)</f>
        <v>2.4413837148768207E-2</v>
      </c>
      <c r="N57" s="45" t="s">
        <v>58</v>
      </c>
      <c r="O57" s="186"/>
    </row>
    <row r="58" spans="1:61" ht="51">
      <c r="A58" s="54" t="s">
        <v>256</v>
      </c>
      <c r="B58" s="205" t="s">
        <v>257</v>
      </c>
      <c r="C58" s="58" t="s">
        <v>258</v>
      </c>
      <c r="D58" s="53" t="s">
        <v>259</v>
      </c>
      <c r="E58" s="59">
        <v>45140</v>
      </c>
      <c r="F58" s="61">
        <v>45170</v>
      </c>
      <c r="G58" s="59" t="s">
        <v>260</v>
      </c>
      <c r="H58" s="82">
        <v>17850000</v>
      </c>
      <c r="I58" s="82"/>
      <c r="J58" s="105">
        <f>8925000+8925000</f>
        <v>17850000</v>
      </c>
      <c r="K58" s="106">
        <f t="shared" si="16"/>
        <v>0</v>
      </c>
      <c r="L58" s="104">
        <f t="shared" si="17"/>
        <v>1</v>
      </c>
      <c r="M58" s="104">
        <f t="shared" si="18"/>
        <v>1</v>
      </c>
      <c r="N58" s="177" t="s">
        <v>58</v>
      </c>
      <c r="O58" s="19"/>
    </row>
    <row r="59" spans="1:61" ht="76.5">
      <c r="A59" s="54" t="s">
        <v>300</v>
      </c>
      <c r="B59" s="205" t="s">
        <v>301</v>
      </c>
      <c r="C59" s="58" t="s">
        <v>302</v>
      </c>
      <c r="D59" s="53" t="s">
        <v>303</v>
      </c>
      <c r="E59" s="92" t="s">
        <v>304</v>
      </c>
      <c r="F59" s="93" t="s">
        <v>304</v>
      </c>
      <c r="G59" s="92" t="s">
        <v>304</v>
      </c>
      <c r="H59" s="82">
        <v>78870765583</v>
      </c>
      <c r="I59" s="82"/>
      <c r="J59" s="105">
        <v>0</v>
      </c>
      <c r="K59" s="106">
        <f t="shared" si="16"/>
        <v>78870765583</v>
      </c>
      <c r="L59" s="104">
        <f t="shared" si="17"/>
        <v>0</v>
      </c>
      <c r="M59" s="104">
        <f t="shared" si="18"/>
        <v>0</v>
      </c>
      <c r="N59" s="197" t="s">
        <v>305</v>
      </c>
      <c r="O59" s="19"/>
    </row>
    <row r="60" spans="1:61" ht="38.25">
      <c r="A60" s="20" t="s">
        <v>158</v>
      </c>
      <c r="B60" s="202" t="s">
        <v>439</v>
      </c>
      <c r="C60" s="47" t="s">
        <v>18</v>
      </c>
      <c r="D60" s="42" t="s">
        <v>15</v>
      </c>
      <c r="E60" s="62">
        <v>44925</v>
      </c>
      <c r="F60" s="62">
        <v>45291</v>
      </c>
      <c r="G60" s="62" t="s">
        <v>229</v>
      </c>
      <c r="H60" s="77">
        <v>1341313144</v>
      </c>
      <c r="I60" s="80"/>
      <c r="J60" s="105">
        <f>1251925653+89387491</f>
        <v>1341313144</v>
      </c>
      <c r="K60" s="106">
        <f t="shared" si="16"/>
        <v>0</v>
      </c>
      <c r="L60" s="104">
        <f t="shared" si="17"/>
        <v>1</v>
      </c>
      <c r="M60" s="104">
        <f t="shared" si="18"/>
        <v>1</v>
      </c>
      <c r="N60" s="45" t="s">
        <v>58</v>
      </c>
      <c r="O60" s="186"/>
    </row>
    <row r="61" spans="1:61" ht="38.25">
      <c r="A61" s="54" t="s">
        <v>211</v>
      </c>
      <c r="B61" s="205" t="s">
        <v>212</v>
      </c>
      <c r="C61" s="58" t="s">
        <v>37</v>
      </c>
      <c r="D61" s="53" t="s">
        <v>213</v>
      </c>
      <c r="E61" s="59">
        <v>45064</v>
      </c>
      <c r="F61" s="61">
        <v>45277</v>
      </c>
      <c r="G61" s="59" t="s">
        <v>229</v>
      </c>
      <c r="H61" s="82">
        <v>1251874993</v>
      </c>
      <c r="I61" s="82">
        <v>606569361</v>
      </c>
      <c r="J61" s="105">
        <f>500749997+111274175+275202469+229881500+448031025</f>
        <v>1565139166</v>
      </c>
      <c r="K61" s="106">
        <f>(H61+I61)-J61</f>
        <v>293305188</v>
      </c>
      <c r="L61" s="104">
        <f>J61/(H61+I61)</f>
        <v>0.84217704050771913</v>
      </c>
      <c r="M61" s="104">
        <f>J61*L61/(H61+I61)</f>
        <v>0.70926216755834048</v>
      </c>
      <c r="N61" s="187" t="s">
        <v>298</v>
      </c>
      <c r="O61" s="19"/>
    </row>
    <row r="62" spans="1:61" s="213" customFormat="1" ht="15" customHeight="1">
      <c r="A62" s="228" t="s">
        <v>442</v>
      </c>
      <c r="B62" s="229"/>
      <c r="C62" s="229"/>
      <c r="D62" s="229"/>
      <c r="E62" s="229"/>
      <c r="F62" s="229"/>
      <c r="G62" s="229"/>
      <c r="H62" s="229"/>
      <c r="I62" s="229"/>
      <c r="J62" s="229"/>
      <c r="K62" s="229"/>
      <c r="L62" s="229"/>
      <c r="M62" s="229"/>
      <c r="N62" s="229"/>
      <c r="O62" s="229"/>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5"/>
    </row>
    <row r="63" spans="1:61" ht="51">
      <c r="A63" s="20" t="s">
        <v>214</v>
      </c>
      <c r="B63" s="202" t="s">
        <v>108</v>
      </c>
      <c r="C63" s="47" t="s">
        <v>18</v>
      </c>
      <c r="D63" s="42" t="s">
        <v>15</v>
      </c>
      <c r="E63" s="62">
        <v>44927</v>
      </c>
      <c r="F63" s="62">
        <v>45291</v>
      </c>
      <c r="G63" s="62" t="s">
        <v>161</v>
      </c>
      <c r="H63" s="77">
        <v>31421950</v>
      </c>
      <c r="I63" s="80"/>
      <c r="J63" s="105">
        <v>0</v>
      </c>
      <c r="K63" s="106">
        <f t="shared" si="16"/>
        <v>31421950</v>
      </c>
      <c r="L63" s="104">
        <f t="shared" si="17"/>
        <v>0</v>
      </c>
      <c r="M63" s="104">
        <f t="shared" si="18"/>
        <v>0</v>
      </c>
      <c r="N63" s="45" t="s">
        <v>164</v>
      </c>
      <c r="O63" s="186"/>
    </row>
    <row r="64" spans="1:61" ht="63.75">
      <c r="A64" s="20" t="s">
        <v>177</v>
      </c>
      <c r="B64" s="202" t="s">
        <v>440</v>
      </c>
      <c r="C64" s="47" t="s">
        <v>18</v>
      </c>
      <c r="D64" s="42" t="s">
        <v>15</v>
      </c>
      <c r="E64" s="62">
        <v>44974</v>
      </c>
      <c r="F64" s="90">
        <v>45380</v>
      </c>
      <c r="G64" s="62" t="s">
        <v>190</v>
      </c>
      <c r="H64" s="77">
        <v>10166482087</v>
      </c>
      <c r="I64" s="42"/>
      <c r="J64" s="105">
        <f>2599439679+618901264+136106662+32405670+1335209190</f>
        <v>4722062465</v>
      </c>
      <c r="K64" s="106">
        <f t="shared" si="16"/>
        <v>5444419622</v>
      </c>
      <c r="L64" s="104">
        <f t="shared" si="17"/>
        <v>0.46447359318501696</v>
      </c>
      <c r="M64" s="104">
        <f t="shared" si="18"/>
        <v>0.21573571876620062</v>
      </c>
      <c r="N64" s="45" t="s">
        <v>58</v>
      </c>
      <c r="O64" s="186"/>
    </row>
    <row r="65" spans="1:17" ht="48">
      <c r="A65" s="54" t="s">
        <v>194</v>
      </c>
      <c r="B65" s="205" t="s">
        <v>180</v>
      </c>
      <c r="C65" s="58">
        <v>43517263</v>
      </c>
      <c r="D65" s="55" t="s">
        <v>191</v>
      </c>
      <c r="E65" s="59">
        <v>45002</v>
      </c>
      <c r="F65" s="90">
        <v>45319</v>
      </c>
      <c r="G65" s="59" t="s">
        <v>190</v>
      </c>
      <c r="H65" s="82">
        <v>8654823881</v>
      </c>
      <c r="I65" s="82"/>
      <c r="J65" s="103">
        <f>590506342+1524740028+1115876386+1271239564+1643311194</f>
        <v>6145673514</v>
      </c>
      <c r="K65" s="106">
        <f t="shared" si="16"/>
        <v>2509150367</v>
      </c>
      <c r="L65" s="104">
        <f t="shared" si="17"/>
        <v>0.71008649032034532</v>
      </c>
      <c r="M65" s="104">
        <f t="shared" si="18"/>
        <v>0.50422282373546579</v>
      </c>
      <c r="N65" s="187" t="s">
        <v>337</v>
      </c>
      <c r="O65" s="195" t="s">
        <v>328</v>
      </c>
      <c r="Q65" s="153" t="s">
        <v>206</v>
      </c>
    </row>
    <row r="66" spans="1:17" ht="51">
      <c r="A66" s="54" t="s">
        <v>187</v>
      </c>
      <c r="B66" s="205" t="s">
        <v>181</v>
      </c>
      <c r="C66" s="58" t="s">
        <v>188</v>
      </c>
      <c r="D66" s="53" t="s">
        <v>189</v>
      </c>
      <c r="E66" s="59">
        <v>45002</v>
      </c>
      <c r="F66" s="90">
        <v>45319</v>
      </c>
      <c r="G66" s="59" t="s">
        <v>190</v>
      </c>
      <c r="H66" s="82">
        <v>995851500</v>
      </c>
      <c r="I66" s="82"/>
      <c r="J66" s="103">
        <f>41150200+82300400+82300400+89198503+83740300+83740300+91052850+99805300+100096903</f>
        <v>753385156</v>
      </c>
      <c r="K66" s="106">
        <f t="shared" si="16"/>
        <v>242466344</v>
      </c>
      <c r="L66" s="104">
        <f t="shared" si="17"/>
        <v>0.75652359413024939</v>
      </c>
      <c r="M66" s="104">
        <f t="shared" si="18"/>
        <v>0.5723279484757503</v>
      </c>
      <c r="N66" s="187" t="s">
        <v>338</v>
      </c>
      <c r="O66" s="195" t="s">
        <v>328</v>
      </c>
      <c r="Q66" s="153" t="s">
        <v>206</v>
      </c>
    </row>
    <row r="67" spans="1:17" ht="63.75">
      <c r="A67" s="20" t="s">
        <v>176</v>
      </c>
      <c r="B67" s="202" t="s">
        <v>441</v>
      </c>
      <c r="C67" s="47" t="s">
        <v>18</v>
      </c>
      <c r="D67" s="42" t="s">
        <v>15</v>
      </c>
      <c r="E67" s="62">
        <v>44966</v>
      </c>
      <c r="F67" s="90">
        <v>45458</v>
      </c>
      <c r="G67" s="62" t="s">
        <v>104</v>
      </c>
      <c r="H67" s="77">
        <v>18900566948</v>
      </c>
      <c r="I67" s="77">
        <v>328827788</v>
      </c>
      <c r="J67" s="105">
        <f>5154115525+269869489+1232576596+64537710+1138196324+59595959</f>
        <v>7918891603</v>
      </c>
      <c r="K67" s="106">
        <f>(H67+I67)-J67</f>
        <v>11310503133</v>
      </c>
      <c r="L67" s="104">
        <f>J67/(H67+I67)</f>
        <v>0.41181179708037169</v>
      </c>
      <c r="M67" s="104">
        <f>J67*L67/(H67+I67)</f>
        <v>0.16958895621456524</v>
      </c>
      <c r="N67" s="45" t="s">
        <v>58</v>
      </c>
      <c r="O67" s="195" t="s">
        <v>328</v>
      </c>
    </row>
    <row r="68" spans="1:17" ht="36">
      <c r="A68" s="54" t="s">
        <v>183</v>
      </c>
      <c r="B68" s="205" t="s">
        <v>178</v>
      </c>
      <c r="C68" s="58" t="s">
        <v>186</v>
      </c>
      <c r="D68" s="55" t="s">
        <v>182</v>
      </c>
      <c r="E68" s="59">
        <v>45002</v>
      </c>
      <c r="F68" s="90">
        <v>45412</v>
      </c>
      <c r="G68" s="59" t="s">
        <v>104</v>
      </c>
      <c r="H68" s="82">
        <v>16362656017</v>
      </c>
      <c r="I68" s="82">
        <v>328827788</v>
      </c>
      <c r="J68" s="103">
        <f>1362720137+1440946350+2831210515</f>
        <v>5634877002</v>
      </c>
      <c r="K68" s="106">
        <f>(H68+I68)-J68</f>
        <v>11056606803</v>
      </c>
      <c r="L68" s="104">
        <f>J68/(H68+I68)</f>
        <v>0.33758993914681512</v>
      </c>
      <c r="M68" s="104">
        <f>J68*L68/(H68+I68)</f>
        <v>0.11396696701315033</v>
      </c>
      <c r="N68" s="177" t="s">
        <v>58</v>
      </c>
      <c r="O68" s="195" t="s">
        <v>339</v>
      </c>
    </row>
    <row r="69" spans="1:17" ht="51">
      <c r="A69" s="54" t="s">
        <v>185</v>
      </c>
      <c r="B69" s="205" t="s">
        <v>179</v>
      </c>
      <c r="C69" s="58">
        <v>98565353</v>
      </c>
      <c r="D69" s="53" t="s">
        <v>184</v>
      </c>
      <c r="E69" s="59">
        <v>45002</v>
      </c>
      <c r="F69" s="90">
        <v>45412</v>
      </c>
      <c r="G69" s="59" t="s">
        <v>104</v>
      </c>
      <c r="H69" s="82">
        <v>1328926550</v>
      </c>
      <c r="I69" s="82">
        <f>23091073+369198439</f>
        <v>392289512</v>
      </c>
      <c r="J69" s="103">
        <f>129966163+110807163</f>
        <v>240773326</v>
      </c>
      <c r="K69" s="106">
        <f>(H69+I69)-J69</f>
        <v>1480442736</v>
      </c>
      <c r="L69" s="104">
        <f>J69/(H69+I69)</f>
        <v>0.13988559095842321</v>
      </c>
      <c r="M69" s="104">
        <f>J69*L69/(H69+I69)</f>
        <v>1.9567978557787292E-2</v>
      </c>
      <c r="N69" s="177" t="s">
        <v>58</v>
      </c>
      <c r="O69" s="195" t="s">
        <v>339</v>
      </c>
    </row>
    <row r="70" spans="1:17" ht="63.75">
      <c r="A70" s="20" t="s">
        <v>210</v>
      </c>
      <c r="B70" s="202" t="s">
        <v>209</v>
      </c>
      <c r="C70" s="47" t="s">
        <v>18</v>
      </c>
      <c r="D70" s="42" t="s">
        <v>15</v>
      </c>
      <c r="E70" s="62">
        <v>45047</v>
      </c>
      <c r="F70" s="90">
        <v>45382</v>
      </c>
      <c r="G70" s="62" t="s">
        <v>229</v>
      </c>
      <c r="H70" s="77">
        <v>1600000000</v>
      </c>
      <c r="I70" s="77">
        <v>500500000</v>
      </c>
      <c r="J70" s="103">
        <f>1493373157</f>
        <v>1493373157</v>
      </c>
      <c r="K70" s="106">
        <f>(H70+I70)-J70</f>
        <v>607126843</v>
      </c>
      <c r="L70" s="104">
        <f>J70/(H70+I70)</f>
        <v>0.71096079838133774</v>
      </c>
      <c r="M70" s="104">
        <f>J70*L70/(H70+I70)</f>
        <v>0.50546525683502919</v>
      </c>
      <c r="N70" s="45" t="s">
        <v>58</v>
      </c>
      <c r="O70" s="186"/>
    </row>
    <row r="71" spans="1:17" ht="51">
      <c r="A71" s="54" t="s">
        <v>227</v>
      </c>
      <c r="B71" s="205" t="s">
        <v>228</v>
      </c>
      <c r="C71" s="58" t="s">
        <v>37</v>
      </c>
      <c r="D71" s="53" t="s">
        <v>213</v>
      </c>
      <c r="E71" s="59">
        <v>45115</v>
      </c>
      <c r="F71" s="61">
        <v>45291</v>
      </c>
      <c r="G71" s="59" t="s">
        <v>229</v>
      </c>
      <c r="H71" s="82">
        <v>1493213666</v>
      </c>
      <c r="I71" s="82"/>
      <c r="J71" s="103">
        <f>447964100+189279624+300698647+394668809</f>
        <v>1332611180</v>
      </c>
      <c r="K71" s="106">
        <f t="shared" si="16"/>
        <v>160602486</v>
      </c>
      <c r="L71" s="104">
        <f t="shared" si="17"/>
        <v>0.89244507356390612</v>
      </c>
      <c r="M71" s="104">
        <f t="shared" si="18"/>
        <v>0.79645820932848588</v>
      </c>
      <c r="N71" s="187" t="s">
        <v>340</v>
      </c>
      <c r="O71" s="195" t="s">
        <v>328</v>
      </c>
    </row>
    <row r="72" spans="1:17" ht="76.5">
      <c r="A72" s="20" t="s">
        <v>207</v>
      </c>
      <c r="B72" s="202" t="s">
        <v>208</v>
      </c>
      <c r="C72" s="47" t="s">
        <v>18</v>
      </c>
      <c r="D72" s="42" t="s">
        <v>15</v>
      </c>
      <c r="E72" s="62">
        <v>45057</v>
      </c>
      <c r="F72" s="90">
        <v>45473</v>
      </c>
      <c r="G72" s="62" t="s">
        <v>101</v>
      </c>
      <c r="H72" s="77">
        <v>23000000000</v>
      </c>
      <c r="I72" s="77">
        <v>3394038066</v>
      </c>
      <c r="J72" s="105">
        <f>9397924665+602075335+6000000000+6457714090+542285910</f>
        <v>23000000000</v>
      </c>
      <c r="K72" s="106">
        <f>(H72+I72)-J72</f>
        <v>3394038066</v>
      </c>
      <c r="L72" s="104">
        <f>J72/(H72+I72)</f>
        <v>0.87140891221294037</v>
      </c>
      <c r="M72" s="104">
        <f>J72*L72/(H72+I72)</f>
        <v>0.75935349228414006</v>
      </c>
      <c r="N72" s="45" t="s">
        <v>58</v>
      </c>
      <c r="O72" s="186"/>
    </row>
    <row r="73" spans="1:17" ht="48">
      <c r="A73" s="54" t="s">
        <v>230</v>
      </c>
      <c r="B73" s="205" t="s">
        <v>234</v>
      </c>
      <c r="C73" s="58" t="s">
        <v>235</v>
      </c>
      <c r="D73" s="53" t="s">
        <v>236</v>
      </c>
      <c r="E73" s="59">
        <v>45106</v>
      </c>
      <c r="F73" s="90">
        <v>45440</v>
      </c>
      <c r="G73" s="59" t="s">
        <v>101</v>
      </c>
      <c r="H73" s="82">
        <v>9689523531</v>
      </c>
      <c r="I73" s="82">
        <f>1200000000+3772296340</f>
        <v>4972296340</v>
      </c>
      <c r="J73" s="103">
        <f>467001831+2106063544+3102166069+1373635088+2284553242</f>
        <v>9333419774</v>
      </c>
      <c r="K73" s="106">
        <f>(H73+I73)-J73</f>
        <v>5328400097</v>
      </c>
      <c r="L73" s="104">
        <f>J73/(H73+I73)</f>
        <v>0.63657989636476275</v>
      </c>
      <c r="M73" s="104">
        <f>J73*L73/(H73+I73)</f>
        <v>0.40523396445577209</v>
      </c>
      <c r="N73" s="177" t="s">
        <v>58</v>
      </c>
      <c r="O73" s="195" t="s">
        <v>341</v>
      </c>
    </row>
    <row r="74" spans="1:17" ht="63.75">
      <c r="A74" s="54" t="s">
        <v>231</v>
      </c>
      <c r="B74" s="205" t="s">
        <v>237</v>
      </c>
      <c r="C74" s="58">
        <v>98639809</v>
      </c>
      <c r="D74" s="53" t="s">
        <v>238</v>
      </c>
      <c r="E74" s="59">
        <v>45106</v>
      </c>
      <c r="F74" s="90">
        <v>45471</v>
      </c>
      <c r="G74" s="59" t="s">
        <v>101</v>
      </c>
      <c r="H74" s="82">
        <v>1025207015</v>
      </c>
      <c r="I74" s="82">
        <f>141514800+535576160</f>
        <v>677090960</v>
      </c>
      <c r="J74" s="103">
        <f>163002630+172669000+167694800+167694800+167694800+167694800</f>
        <v>1006450830</v>
      </c>
      <c r="K74" s="106">
        <f>(H74+I74)-J74</f>
        <v>695847145</v>
      </c>
      <c r="L74" s="104">
        <f>J74/(H74+I74)</f>
        <v>0.59123070389600862</v>
      </c>
      <c r="M74" s="104">
        <f>J74*L74/(H74+I74)</f>
        <v>0.34955374522936977</v>
      </c>
      <c r="N74" s="177" t="s">
        <v>58</v>
      </c>
      <c r="O74" s="195" t="s">
        <v>328</v>
      </c>
    </row>
    <row r="75" spans="1:17" ht="63.75">
      <c r="A75" s="54" t="s">
        <v>232</v>
      </c>
      <c r="B75" s="205" t="s">
        <v>239</v>
      </c>
      <c r="C75" s="58" t="s">
        <v>147</v>
      </c>
      <c r="D75" s="53" t="s">
        <v>240</v>
      </c>
      <c r="E75" s="59">
        <v>45106</v>
      </c>
      <c r="F75" s="90">
        <v>45471</v>
      </c>
      <c r="G75" s="59" t="s">
        <v>101</v>
      </c>
      <c r="H75" s="82">
        <v>1052826915</v>
      </c>
      <c r="I75" s="82">
        <f>167678140+737375370</f>
        <v>905053510</v>
      </c>
      <c r="J75" s="103">
        <f>146753775+167678140+188323688+167678140</f>
        <v>670433743</v>
      </c>
      <c r="K75" s="106">
        <f>(H75+I75)-J75</f>
        <v>1287446682</v>
      </c>
      <c r="L75" s="104">
        <f>J75/(H75+I75)</f>
        <v>0.3424283395652214</v>
      </c>
      <c r="M75" s="104">
        <f>J75*L75/(H75+I75)</f>
        <v>0.11725716773739457</v>
      </c>
      <c r="N75" s="177" t="s">
        <v>58</v>
      </c>
      <c r="O75" s="195" t="s">
        <v>328</v>
      </c>
    </row>
    <row r="76" spans="1:17" ht="48">
      <c r="A76" s="54" t="s">
        <v>233</v>
      </c>
      <c r="B76" s="205" t="s">
        <v>241</v>
      </c>
      <c r="C76" s="58" t="s">
        <v>242</v>
      </c>
      <c r="D76" s="53" t="s">
        <v>243</v>
      </c>
      <c r="E76" s="59">
        <v>45106</v>
      </c>
      <c r="F76" s="90">
        <v>45440</v>
      </c>
      <c r="G76" s="59" t="s">
        <v>101</v>
      </c>
      <c r="H76" s="82">
        <v>10082783688</v>
      </c>
      <c r="I76" s="82">
        <f>312359296+4990649579</f>
        <v>5303008875</v>
      </c>
      <c r="J76" s="103">
        <f>3024835106+1964917779+1271642191+1158209793</f>
        <v>7419604869</v>
      </c>
      <c r="K76" s="106">
        <f t="shared" ref="K76:K78" si="25">H76-J76</f>
        <v>2663178819</v>
      </c>
      <c r="L76" s="104">
        <f t="shared" ref="L76:L78" si="26">J76/H76</f>
        <v>0.7358686944588948</v>
      </c>
      <c r="M76" s="104">
        <f t="shared" ref="M76:M78" si="27">J76*L76/H76</f>
        <v>0.54150273548463823</v>
      </c>
      <c r="N76" s="177" t="s">
        <v>58</v>
      </c>
      <c r="O76" s="195" t="s">
        <v>328</v>
      </c>
      <c r="P76" s="151"/>
    </row>
    <row r="77" spans="1:17" ht="51">
      <c r="A77" s="20" t="s">
        <v>244</v>
      </c>
      <c r="B77" s="202" t="s">
        <v>245</v>
      </c>
      <c r="C77" s="47" t="s">
        <v>18</v>
      </c>
      <c r="D77" s="42" t="s">
        <v>15</v>
      </c>
      <c r="E77" s="62">
        <v>45085</v>
      </c>
      <c r="F77" s="90">
        <v>45282</v>
      </c>
      <c r="G77" s="62" t="s">
        <v>81</v>
      </c>
      <c r="H77" s="77">
        <v>3999935528</v>
      </c>
      <c r="I77" s="80"/>
      <c r="J77" s="105">
        <f>2000000000</f>
        <v>2000000000</v>
      </c>
      <c r="K77" s="106">
        <f t="shared" si="25"/>
        <v>1999935528</v>
      </c>
      <c r="L77" s="104">
        <f t="shared" si="26"/>
        <v>0.5000080591298971</v>
      </c>
      <c r="M77" s="104">
        <f t="shared" si="27"/>
        <v>0.25000805919484664</v>
      </c>
      <c r="N77" s="187" t="s">
        <v>299</v>
      </c>
      <c r="O77" s="186"/>
    </row>
    <row r="78" spans="1:17" ht="25.5">
      <c r="A78" s="54" t="s">
        <v>246</v>
      </c>
      <c r="B78" s="205" t="s">
        <v>111</v>
      </c>
      <c r="C78" s="58" t="s">
        <v>57</v>
      </c>
      <c r="D78" s="53" t="s">
        <v>247</v>
      </c>
      <c r="E78" s="59">
        <v>45119</v>
      </c>
      <c r="F78" s="90">
        <v>45322</v>
      </c>
      <c r="G78" s="59" t="s">
        <v>81</v>
      </c>
      <c r="H78" s="82">
        <v>3999792728</v>
      </c>
      <c r="I78" s="82"/>
      <c r="J78" s="103">
        <f>1599917091+1999896364</f>
        <v>3599813455</v>
      </c>
      <c r="K78" s="106">
        <f t="shared" si="25"/>
        <v>399979273</v>
      </c>
      <c r="L78" s="104">
        <f t="shared" si="26"/>
        <v>0.89999999994999735</v>
      </c>
      <c r="M78" s="104">
        <f t="shared" si="27"/>
        <v>0.80999999990999527</v>
      </c>
      <c r="N78" s="187" t="s">
        <v>342</v>
      </c>
      <c r="O78" s="195" t="s">
        <v>286</v>
      </c>
      <c r="P78" s="151"/>
    </row>
    <row r="79" spans="1:17" ht="51">
      <c r="A79" s="20" t="s">
        <v>248</v>
      </c>
      <c r="B79" s="202" t="s">
        <v>249</v>
      </c>
      <c r="C79" s="47" t="s">
        <v>59</v>
      </c>
      <c r="D79" s="42" t="s">
        <v>129</v>
      </c>
      <c r="E79" s="62">
        <v>45105</v>
      </c>
      <c r="F79" s="90">
        <v>45473</v>
      </c>
      <c r="G79" s="62" t="s">
        <v>103</v>
      </c>
      <c r="H79" s="77">
        <v>1100000000</v>
      </c>
      <c r="I79" s="77">
        <v>3394038066</v>
      </c>
      <c r="J79" s="105">
        <f>1038225578+61774422</f>
        <v>1100000000</v>
      </c>
      <c r="K79" s="106">
        <f>(H79+I79)-J79</f>
        <v>3394038066</v>
      </c>
      <c r="L79" s="104">
        <f>J79/(H79+I79)</f>
        <v>0.24476873222817958</v>
      </c>
      <c r="M79" s="104">
        <f>J79*L79/(H79+I79)</f>
        <v>5.9911732276590274E-2</v>
      </c>
      <c r="N79" s="45" t="s">
        <v>58</v>
      </c>
      <c r="O79" s="186"/>
    </row>
    <row r="80" spans="1:17" ht="55.5" customHeight="1">
      <c r="A80" s="54" t="s">
        <v>272</v>
      </c>
      <c r="B80" s="205" t="s">
        <v>273</v>
      </c>
      <c r="C80" s="58" t="s">
        <v>130</v>
      </c>
      <c r="D80" s="53" t="s">
        <v>274</v>
      </c>
      <c r="E80" s="59">
        <v>45175</v>
      </c>
      <c r="F80" s="61">
        <v>45280</v>
      </c>
      <c r="G80" s="59" t="s">
        <v>103</v>
      </c>
      <c r="H80" s="82">
        <v>942387036</v>
      </c>
      <c r="I80" s="82"/>
      <c r="J80" s="103"/>
      <c r="K80" s="106"/>
      <c r="L80" s="104"/>
      <c r="M80" s="104"/>
      <c r="N80" s="177" t="s">
        <v>58</v>
      </c>
      <c r="O80" s="195" t="s">
        <v>288</v>
      </c>
      <c r="P80" s="151"/>
    </row>
    <row r="81" spans="1:16" ht="97.5" customHeight="1">
      <c r="A81" s="54" t="s">
        <v>275</v>
      </c>
      <c r="B81" s="205" t="s">
        <v>276</v>
      </c>
      <c r="C81" s="58">
        <v>98532345</v>
      </c>
      <c r="D81" s="53" t="s">
        <v>277</v>
      </c>
      <c r="E81" s="59">
        <v>45175</v>
      </c>
      <c r="F81" s="61">
        <v>45280</v>
      </c>
      <c r="G81" s="59" t="s">
        <v>103</v>
      </c>
      <c r="H81" s="82">
        <v>95818800</v>
      </c>
      <c r="I81" s="82"/>
      <c r="J81" s="103"/>
      <c r="K81" s="106"/>
      <c r="L81" s="104"/>
      <c r="M81" s="104"/>
      <c r="N81" s="177" t="s">
        <v>58</v>
      </c>
      <c r="O81" s="195" t="s">
        <v>297</v>
      </c>
      <c r="P81" s="151"/>
    </row>
    <row r="82" spans="1:16" ht="21.75" customHeight="1">
      <c r="A82" s="230" t="s">
        <v>443</v>
      </c>
      <c r="B82" s="231"/>
      <c r="C82" s="231"/>
      <c r="D82" s="231"/>
      <c r="E82" s="231"/>
      <c r="F82" s="231"/>
      <c r="G82" s="231"/>
      <c r="H82" s="231"/>
      <c r="I82" s="231"/>
      <c r="J82" s="231"/>
      <c r="K82" s="231"/>
      <c r="L82" s="231"/>
      <c r="M82" s="231"/>
      <c r="N82" s="231"/>
      <c r="O82" s="232"/>
      <c r="P82" s="151"/>
    </row>
    <row r="83" spans="1:16" ht="91.5" customHeight="1">
      <c r="A83" s="20" t="s">
        <v>444</v>
      </c>
      <c r="B83" s="202" t="s">
        <v>108</v>
      </c>
      <c r="C83" s="47" t="s">
        <v>345</v>
      </c>
      <c r="D83" s="42" t="s">
        <v>346</v>
      </c>
      <c r="E83" s="62">
        <v>45292</v>
      </c>
      <c r="F83" s="90">
        <v>45382</v>
      </c>
      <c r="G83" s="62" t="s">
        <v>202</v>
      </c>
      <c r="H83" s="77">
        <v>104635094</v>
      </c>
      <c r="I83" s="80"/>
      <c r="J83" s="103"/>
      <c r="K83" s="106"/>
      <c r="L83" s="104"/>
      <c r="M83" s="104"/>
      <c r="N83" s="45" t="s">
        <v>447</v>
      </c>
      <c r="O83" s="186"/>
    </row>
    <row r="84" spans="1:16" ht="92.25" customHeight="1">
      <c r="A84" s="20" t="s">
        <v>445</v>
      </c>
      <c r="B84" s="202" t="s">
        <v>446</v>
      </c>
      <c r="C84" s="47" t="s">
        <v>345</v>
      </c>
      <c r="D84" s="42" t="s">
        <v>346</v>
      </c>
      <c r="E84" s="62">
        <v>45292</v>
      </c>
      <c r="F84" s="90">
        <v>45382</v>
      </c>
      <c r="G84" s="62" t="s">
        <v>202</v>
      </c>
      <c r="H84" s="77">
        <v>16097034</v>
      </c>
      <c r="I84" s="80"/>
      <c r="J84" s="103"/>
      <c r="K84" s="106"/>
      <c r="L84" s="104"/>
      <c r="M84" s="104"/>
      <c r="N84" s="45" t="s">
        <v>447</v>
      </c>
      <c r="O84" s="186"/>
    </row>
    <row r="85" spans="1:16" ht="103.5" customHeight="1">
      <c r="A85" s="20" t="s">
        <v>343</v>
      </c>
      <c r="B85" s="202" t="s">
        <v>344</v>
      </c>
      <c r="C85" s="47" t="s">
        <v>345</v>
      </c>
      <c r="D85" s="42" t="s">
        <v>346</v>
      </c>
      <c r="E85" s="62">
        <v>45349</v>
      </c>
      <c r="F85" s="90">
        <v>45652</v>
      </c>
      <c r="G85" s="62" t="s">
        <v>437</v>
      </c>
      <c r="H85" s="77">
        <v>4364118986</v>
      </c>
      <c r="I85" s="80"/>
      <c r="J85" s="103"/>
      <c r="K85" s="106"/>
      <c r="L85" s="104"/>
      <c r="M85" s="104"/>
      <c r="N85" s="45"/>
      <c r="O85" s="186"/>
    </row>
    <row r="86" spans="1:16" ht="101.25" customHeight="1">
      <c r="A86" s="20" t="s">
        <v>347</v>
      </c>
      <c r="B86" s="207" t="s">
        <v>348</v>
      </c>
      <c r="C86" s="47" t="s">
        <v>345</v>
      </c>
      <c r="D86" s="42" t="s">
        <v>346</v>
      </c>
      <c r="E86" s="62">
        <v>45352</v>
      </c>
      <c r="F86" s="90">
        <v>45657</v>
      </c>
      <c r="G86" s="62" t="s">
        <v>229</v>
      </c>
      <c r="H86" s="198">
        <v>2450417473</v>
      </c>
      <c r="I86" s="80"/>
      <c r="J86" s="103"/>
      <c r="K86" s="106"/>
      <c r="L86" s="104"/>
      <c r="M86" s="104"/>
      <c r="N86" s="45"/>
      <c r="O86" s="186"/>
    </row>
    <row r="87" spans="1:16" s="132" customFormat="1" ht="94.5" customHeight="1">
      <c r="A87" s="133" t="s">
        <v>365</v>
      </c>
      <c r="B87" s="208" t="s">
        <v>366</v>
      </c>
      <c r="C87" s="126" t="s">
        <v>368</v>
      </c>
      <c r="D87" s="136" t="s">
        <v>367</v>
      </c>
      <c r="E87" s="135">
        <v>45413</v>
      </c>
      <c r="F87" s="137">
        <v>45657</v>
      </c>
      <c r="G87" s="135" t="s">
        <v>229</v>
      </c>
      <c r="H87" s="138">
        <v>2290109788</v>
      </c>
      <c r="I87" s="127"/>
      <c r="J87" s="128"/>
      <c r="K87" s="129"/>
      <c r="L87" s="130"/>
      <c r="M87" s="130"/>
      <c r="N87" s="131"/>
      <c r="O87" s="199"/>
      <c r="P87" s="152" t="s">
        <v>392</v>
      </c>
    </row>
    <row r="88" spans="1:16" ht="120.75" customHeight="1">
      <c r="A88" s="20" t="s">
        <v>349</v>
      </c>
      <c r="B88" s="202" t="s">
        <v>350</v>
      </c>
      <c r="C88" s="47" t="s">
        <v>345</v>
      </c>
      <c r="D88" s="42" t="s">
        <v>346</v>
      </c>
      <c r="E88" s="62">
        <v>45352</v>
      </c>
      <c r="F88" s="90">
        <v>45657</v>
      </c>
      <c r="G88" s="62" t="s">
        <v>104</v>
      </c>
      <c r="H88" s="121">
        <v>1400000000</v>
      </c>
      <c r="I88" s="80"/>
      <c r="J88" s="103"/>
      <c r="K88" s="106"/>
      <c r="L88" s="104"/>
      <c r="M88" s="104"/>
      <c r="N88" s="45"/>
      <c r="O88" s="186"/>
    </row>
    <row r="89" spans="1:16" s="132" customFormat="1" ht="107.25" customHeight="1">
      <c r="A89" s="133" t="s">
        <v>364</v>
      </c>
      <c r="B89" s="209" t="s">
        <v>369</v>
      </c>
      <c r="C89" s="126" t="s">
        <v>173</v>
      </c>
      <c r="D89" s="134" t="s">
        <v>371</v>
      </c>
      <c r="E89" s="135">
        <v>45412</v>
      </c>
      <c r="F89" s="137">
        <v>45657</v>
      </c>
      <c r="G89" s="135" t="s">
        <v>104</v>
      </c>
      <c r="H89" s="144" t="s">
        <v>370</v>
      </c>
      <c r="I89" s="127"/>
      <c r="J89" s="128"/>
      <c r="K89" s="129"/>
      <c r="L89" s="130"/>
      <c r="M89" s="130"/>
      <c r="N89" s="131"/>
      <c r="O89" s="199"/>
      <c r="P89" s="152" t="s">
        <v>391</v>
      </c>
    </row>
    <row r="90" spans="1:16" s="132" customFormat="1" ht="120" customHeight="1">
      <c r="A90" s="133" t="s">
        <v>380</v>
      </c>
      <c r="B90" s="209" t="s">
        <v>381</v>
      </c>
      <c r="C90" s="126" t="s">
        <v>383</v>
      </c>
      <c r="D90" s="200" t="s">
        <v>382</v>
      </c>
      <c r="E90" s="135">
        <v>45436</v>
      </c>
      <c r="F90" s="137">
        <v>45528</v>
      </c>
      <c r="G90" s="135" t="s">
        <v>304</v>
      </c>
      <c r="H90" s="144" t="s">
        <v>384</v>
      </c>
      <c r="I90" s="127"/>
      <c r="J90" s="128"/>
      <c r="K90" s="129"/>
      <c r="L90" s="130"/>
      <c r="M90" s="130"/>
      <c r="N90" s="131"/>
      <c r="O90" s="199"/>
      <c r="P90" s="150" t="s">
        <v>395</v>
      </c>
    </row>
    <row r="91" spans="1:16" ht="135" customHeight="1">
      <c r="A91" s="20" t="s">
        <v>352</v>
      </c>
      <c r="B91" s="210" t="s">
        <v>351</v>
      </c>
      <c r="C91" s="47" t="s">
        <v>345</v>
      </c>
      <c r="D91" s="42" t="s">
        <v>346</v>
      </c>
      <c r="E91" s="62">
        <v>45383</v>
      </c>
      <c r="F91" s="90">
        <v>45657</v>
      </c>
      <c r="G91" s="62" t="s">
        <v>202</v>
      </c>
      <c r="H91" s="77">
        <v>50213088</v>
      </c>
      <c r="I91" s="80"/>
      <c r="J91" s="103"/>
      <c r="K91" s="106"/>
      <c r="L91" s="104"/>
      <c r="M91" s="104"/>
      <c r="N91" s="45"/>
      <c r="O91" s="186"/>
    </row>
    <row r="92" spans="1:16" ht="88.5" customHeight="1">
      <c r="A92" s="20" t="s">
        <v>353</v>
      </c>
      <c r="B92" s="210" t="s">
        <v>354</v>
      </c>
      <c r="C92" s="47" t="s">
        <v>345</v>
      </c>
      <c r="D92" s="42" t="s">
        <v>346</v>
      </c>
      <c r="E92" s="62">
        <v>45383</v>
      </c>
      <c r="F92" s="90">
        <v>45657</v>
      </c>
      <c r="G92" s="62" t="s">
        <v>202</v>
      </c>
      <c r="H92" s="77">
        <v>313905281</v>
      </c>
      <c r="I92" s="80"/>
      <c r="J92" s="103"/>
      <c r="K92" s="106"/>
      <c r="L92" s="104"/>
      <c r="M92" s="104"/>
      <c r="N92" s="45"/>
      <c r="O92" s="186"/>
    </row>
    <row r="93" spans="1:16" ht="75.75" customHeight="1">
      <c r="A93" s="20" t="s">
        <v>363</v>
      </c>
      <c r="B93" s="202" t="s">
        <v>355</v>
      </c>
      <c r="C93" s="47" t="s">
        <v>345</v>
      </c>
      <c r="D93" s="42" t="s">
        <v>346</v>
      </c>
      <c r="E93" s="62">
        <v>45404</v>
      </c>
      <c r="F93" s="90">
        <v>45657</v>
      </c>
      <c r="G93" s="68" t="s">
        <v>356</v>
      </c>
      <c r="H93" s="77">
        <v>834725882</v>
      </c>
      <c r="I93" s="80"/>
      <c r="J93" s="105"/>
      <c r="K93" s="106"/>
      <c r="L93" s="104"/>
      <c r="M93" s="104"/>
      <c r="N93" s="45"/>
      <c r="O93" s="186"/>
    </row>
    <row r="94" spans="1:16" ht="69.75" customHeight="1">
      <c r="A94" s="20" t="s">
        <v>357</v>
      </c>
      <c r="B94" s="202" t="s">
        <v>358</v>
      </c>
      <c r="C94" s="47" t="s">
        <v>345</v>
      </c>
      <c r="D94" s="42" t="s">
        <v>346</v>
      </c>
      <c r="E94" s="62"/>
      <c r="F94" s="90">
        <v>45657</v>
      </c>
      <c r="G94" s="62" t="s">
        <v>81</v>
      </c>
      <c r="H94" s="77">
        <v>6721576850</v>
      </c>
      <c r="I94" s="80"/>
      <c r="J94" s="105"/>
      <c r="K94" s="106"/>
      <c r="L94" s="104"/>
      <c r="M94" s="104"/>
      <c r="N94" s="45" t="s">
        <v>454</v>
      </c>
      <c r="O94" s="186"/>
    </row>
    <row r="95" spans="1:16" ht="66.75" customHeight="1">
      <c r="A95" s="133" t="s">
        <v>433</v>
      </c>
      <c r="B95" s="203" t="s">
        <v>425</v>
      </c>
      <c r="C95" s="12" t="s">
        <v>426</v>
      </c>
      <c r="D95" s="171" t="s">
        <v>431</v>
      </c>
      <c r="E95" s="59">
        <v>45457</v>
      </c>
      <c r="F95" s="172">
        <v>45639</v>
      </c>
      <c r="G95" s="59" t="s">
        <v>81</v>
      </c>
      <c r="H95" s="173">
        <v>5513950487</v>
      </c>
      <c r="I95" s="174"/>
      <c r="J95" s="175"/>
      <c r="K95" s="173"/>
      <c r="L95" s="176"/>
      <c r="M95" s="176"/>
      <c r="N95" s="177"/>
      <c r="O95" s="186"/>
      <c r="P95" s="180" t="s">
        <v>435</v>
      </c>
    </row>
    <row r="96" spans="1:16" ht="93.75" customHeight="1">
      <c r="A96" s="133" t="s">
        <v>430</v>
      </c>
      <c r="B96" s="203" t="s">
        <v>428</v>
      </c>
      <c r="C96" s="12" t="s">
        <v>427</v>
      </c>
      <c r="D96" s="171" t="s">
        <v>432</v>
      </c>
      <c r="E96" s="59">
        <v>45457</v>
      </c>
      <c r="F96" s="172">
        <v>45657</v>
      </c>
      <c r="G96" s="59" t="s">
        <v>81</v>
      </c>
      <c r="H96" s="173">
        <v>695917950</v>
      </c>
      <c r="I96" s="174"/>
      <c r="J96" s="175"/>
      <c r="K96" s="173"/>
      <c r="L96" s="176"/>
      <c r="M96" s="176"/>
      <c r="N96" s="177"/>
      <c r="O96" s="186"/>
      <c r="P96" s="180" t="s">
        <v>436</v>
      </c>
    </row>
    <row r="97" spans="1:16" ht="95.25" customHeight="1">
      <c r="A97" s="20" t="s">
        <v>373</v>
      </c>
      <c r="B97" s="202" t="s">
        <v>374</v>
      </c>
      <c r="C97" s="47" t="s">
        <v>345</v>
      </c>
      <c r="D97" s="42" t="s">
        <v>346</v>
      </c>
      <c r="E97" s="62">
        <v>45423</v>
      </c>
      <c r="F97" s="90">
        <v>45657</v>
      </c>
      <c r="G97" s="62" t="s">
        <v>56</v>
      </c>
      <c r="H97" s="143">
        <v>140273723</v>
      </c>
      <c r="I97" s="80"/>
      <c r="J97" s="139"/>
      <c r="K97" s="106"/>
      <c r="L97" s="104"/>
      <c r="M97" s="104"/>
      <c r="N97" s="45"/>
      <c r="O97" s="186"/>
    </row>
    <row r="98" spans="1:16" ht="143.25" customHeight="1">
      <c r="A98" s="20" t="s">
        <v>429</v>
      </c>
      <c r="B98" s="202" t="s">
        <v>403</v>
      </c>
      <c r="C98" s="47" t="s">
        <v>404</v>
      </c>
      <c r="D98" s="42" t="s">
        <v>346</v>
      </c>
      <c r="E98" s="62">
        <v>45442</v>
      </c>
      <c r="F98" s="90">
        <v>45657</v>
      </c>
      <c r="G98" s="62" t="s">
        <v>81</v>
      </c>
      <c r="H98" s="143">
        <v>4518035345</v>
      </c>
      <c r="I98" s="80"/>
      <c r="J98" s="139"/>
      <c r="K98" s="106"/>
      <c r="L98" s="104"/>
      <c r="M98" s="104"/>
      <c r="N98" s="45"/>
      <c r="O98" s="186"/>
    </row>
    <row r="99" spans="1:16">
      <c r="A99" s="20"/>
      <c r="B99" s="202"/>
      <c r="C99" s="47"/>
      <c r="D99" s="42"/>
      <c r="E99" s="62"/>
      <c r="F99" s="62"/>
      <c r="G99" s="68"/>
      <c r="H99" s="77"/>
      <c r="I99" s="80"/>
      <c r="J99" s="105"/>
      <c r="K99" s="106"/>
      <c r="L99" s="104"/>
      <c r="M99" s="104"/>
      <c r="N99" s="45"/>
      <c r="O99" s="186"/>
    </row>
    <row r="100" spans="1:16">
      <c r="A100" s="20"/>
      <c r="B100" s="202"/>
      <c r="C100" s="47"/>
      <c r="D100" s="42"/>
      <c r="E100" s="62"/>
      <c r="F100" s="62"/>
      <c r="G100" s="68"/>
      <c r="H100" s="77"/>
      <c r="I100" s="80"/>
      <c r="J100" s="105"/>
      <c r="K100" s="106"/>
      <c r="L100" s="104"/>
      <c r="M100" s="104"/>
      <c r="N100" s="45"/>
      <c r="O100" s="186"/>
    </row>
    <row r="101" spans="1:16">
      <c r="A101" s="20"/>
      <c r="B101" s="202"/>
      <c r="C101" s="47"/>
      <c r="D101" s="42"/>
      <c r="E101" s="62"/>
      <c r="F101" s="62"/>
      <c r="G101" s="68"/>
      <c r="H101" s="77"/>
      <c r="I101" s="80"/>
      <c r="J101" s="105"/>
      <c r="K101" s="106"/>
      <c r="L101" s="104"/>
      <c r="M101" s="104"/>
      <c r="N101" s="45"/>
      <c r="O101" s="186"/>
    </row>
    <row r="102" spans="1:16">
      <c r="A102" s="20"/>
      <c r="B102" s="202"/>
      <c r="C102" s="47"/>
      <c r="D102" s="42"/>
      <c r="E102" s="62"/>
      <c r="F102" s="62"/>
      <c r="G102" s="68"/>
      <c r="H102" s="77"/>
      <c r="I102" s="80"/>
      <c r="J102" s="105"/>
      <c r="K102" s="106"/>
      <c r="L102" s="104"/>
      <c r="M102" s="104"/>
      <c r="N102" s="45"/>
      <c r="O102" s="186"/>
    </row>
    <row r="103" spans="1:16">
      <c r="A103" s="20"/>
      <c r="B103" s="202"/>
      <c r="C103" s="47"/>
      <c r="D103" s="42"/>
      <c r="E103" s="62"/>
      <c r="F103" s="62"/>
      <c r="G103" s="68"/>
      <c r="H103" s="77"/>
      <c r="I103" s="80"/>
      <c r="J103" s="105"/>
      <c r="K103" s="106"/>
      <c r="L103" s="104"/>
      <c r="M103" s="104"/>
      <c r="N103" s="45"/>
      <c r="O103" s="186"/>
    </row>
    <row r="104" spans="1:16">
      <c r="A104" s="20"/>
      <c r="B104" s="202"/>
      <c r="C104" s="47"/>
      <c r="D104" s="42"/>
      <c r="E104" s="62"/>
      <c r="F104" s="62"/>
      <c r="G104" s="68"/>
      <c r="H104" s="77"/>
      <c r="I104" s="80"/>
      <c r="J104" s="105"/>
      <c r="K104" s="106"/>
      <c r="L104" s="104"/>
      <c r="M104" s="104"/>
      <c r="N104" s="45"/>
      <c r="O104" s="186"/>
    </row>
    <row r="105" spans="1:16">
      <c r="A105" s="20"/>
      <c r="B105" s="202"/>
      <c r="C105" s="47"/>
      <c r="D105" s="42"/>
      <c r="E105" s="62"/>
      <c r="F105" s="62"/>
      <c r="G105" s="68"/>
      <c r="H105" s="77"/>
      <c r="I105" s="80"/>
      <c r="J105" s="105"/>
      <c r="K105" s="106"/>
      <c r="L105" s="104"/>
      <c r="M105" s="104"/>
      <c r="N105" s="45"/>
      <c r="O105" s="186"/>
    </row>
    <row r="106" spans="1:16">
      <c r="A106" s="20"/>
      <c r="B106" s="202"/>
      <c r="C106" s="47"/>
      <c r="D106" s="42"/>
      <c r="E106" s="62"/>
      <c r="F106" s="62"/>
      <c r="G106" s="68"/>
      <c r="H106" s="77"/>
      <c r="I106" s="80"/>
      <c r="J106" s="105"/>
      <c r="K106" s="106"/>
      <c r="L106" s="104"/>
      <c r="M106" s="104"/>
      <c r="N106" s="45"/>
      <c r="O106" s="186"/>
    </row>
    <row r="107" spans="1:16">
      <c r="A107" s="20"/>
      <c r="B107" s="202"/>
      <c r="C107" s="47"/>
      <c r="D107" s="42"/>
      <c r="E107" s="62"/>
      <c r="F107" s="62"/>
      <c r="G107" s="68"/>
      <c r="H107" s="77"/>
      <c r="I107" s="80"/>
      <c r="J107" s="105"/>
      <c r="K107" s="106"/>
      <c r="L107" s="104"/>
      <c r="M107" s="104"/>
      <c r="N107" s="45"/>
      <c r="O107" s="186"/>
    </row>
    <row r="108" spans="1:16">
      <c r="A108" s="20"/>
      <c r="B108" s="202"/>
      <c r="C108" s="47"/>
      <c r="D108" s="42"/>
      <c r="E108" s="62"/>
      <c r="F108" s="62"/>
      <c r="G108" s="68"/>
      <c r="H108" s="77"/>
      <c r="I108" s="80"/>
      <c r="J108" s="139"/>
      <c r="K108" s="140"/>
      <c r="L108" s="141"/>
      <c r="M108" s="141"/>
      <c r="N108" s="45"/>
      <c r="O108" s="186"/>
    </row>
    <row r="109" spans="1:16">
      <c r="A109" s="20"/>
      <c r="B109" s="202"/>
      <c r="C109" s="47"/>
      <c r="D109" s="42"/>
      <c r="E109" s="62"/>
      <c r="F109" s="62"/>
      <c r="G109" s="68"/>
      <c r="H109" s="77"/>
      <c r="I109" s="80"/>
      <c r="J109" s="139"/>
      <c r="K109" s="140"/>
      <c r="L109" s="141"/>
      <c r="M109" s="141"/>
      <c r="N109" s="45"/>
      <c r="O109" s="186"/>
    </row>
    <row r="110" spans="1:16">
      <c r="A110" s="4"/>
      <c r="J110" s="122"/>
      <c r="K110" s="123"/>
      <c r="L110" s="1"/>
      <c r="M110" s="1"/>
      <c r="P110" s="163"/>
    </row>
    <row r="111" spans="1:16">
      <c r="A111" s="4"/>
      <c r="C111"/>
      <c r="J111" s="122"/>
      <c r="K111" s="123"/>
      <c r="L111" s="1"/>
      <c r="M111" s="1"/>
      <c r="P111" s="163"/>
    </row>
    <row r="112" spans="1:16">
      <c r="A112"/>
      <c r="B112" s="212"/>
      <c r="C112"/>
      <c r="H112"/>
      <c r="I112"/>
      <c r="J112"/>
      <c r="K112"/>
      <c r="L112"/>
      <c r="M112"/>
      <c r="P112" s="163"/>
    </row>
    <row r="113" spans="1:16">
      <c r="A113"/>
      <c r="B113" s="212"/>
      <c r="C113"/>
      <c r="D113"/>
      <c r="E113"/>
      <c r="F113"/>
      <c r="G113" s="163"/>
      <c r="H113"/>
      <c r="I113"/>
      <c r="J113"/>
      <c r="K113"/>
      <c r="L113"/>
      <c r="M113"/>
      <c r="P113" s="163"/>
    </row>
    <row r="114" spans="1:16">
      <c r="A114"/>
      <c r="B114" s="212"/>
      <c r="C114"/>
      <c r="D114"/>
      <c r="E114"/>
      <c r="F114"/>
      <c r="G114" s="179"/>
      <c r="H114" s="178" t="s">
        <v>434</v>
      </c>
      <c r="I114" s="179"/>
      <c r="J114" s="142"/>
      <c r="K114" s="123"/>
      <c r="L114" s="1"/>
      <c r="M114" s="1"/>
      <c r="P114" s="163"/>
    </row>
    <row r="115" spans="1:16">
      <c r="A115"/>
      <c r="B115" s="212"/>
      <c r="C115"/>
      <c r="D115"/>
      <c r="E115"/>
      <c r="F115"/>
      <c r="G115" s="179"/>
      <c r="H115" s="178" t="s">
        <v>372</v>
      </c>
      <c r="I115" s="179"/>
      <c r="J115" s="142"/>
      <c r="K115" s="123"/>
      <c r="L115" s="1"/>
      <c r="M115" s="1"/>
      <c r="P115" s="163"/>
    </row>
    <row r="116" spans="1:16">
      <c r="A116"/>
      <c r="B116" s="212"/>
      <c r="C116"/>
      <c r="D116"/>
      <c r="E116"/>
      <c r="F116"/>
      <c r="G116" s="163"/>
      <c r="H116"/>
      <c r="I116"/>
      <c r="J116"/>
      <c r="K116" s="123"/>
      <c r="L116" s="1"/>
      <c r="M116" s="1"/>
      <c r="P116" s="163"/>
    </row>
    <row r="117" spans="1:16">
      <c r="A117"/>
      <c r="B117" s="212"/>
      <c r="C117"/>
      <c r="D117"/>
      <c r="E117"/>
      <c r="F117"/>
      <c r="G117" s="163"/>
      <c r="H117"/>
      <c r="I117"/>
      <c r="J117"/>
      <c r="K117"/>
      <c r="L117"/>
      <c r="M117"/>
      <c r="P117" s="163"/>
    </row>
    <row r="118" spans="1:16">
      <c r="A118"/>
      <c r="B118" s="212"/>
      <c r="C118"/>
      <c r="D118"/>
      <c r="E118"/>
      <c r="F118"/>
      <c r="G118" s="163"/>
      <c r="H118"/>
      <c r="I118"/>
      <c r="J118"/>
      <c r="K118"/>
      <c r="L118"/>
      <c r="M118"/>
      <c r="P118" s="163"/>
    </row>
    <row r="119" spans="1:16">
      <c r="A119"/>
      <c r="B119" s="212"/>
      <c r="C119"/>
      <c r="D119"/>
      <c r="E119"/>
      <c r="F119"/>
      <c r="G119" s="163"/>
      <c r="H119"/>
      <c r="I119"/>
      <c r="J119"/>
      <c r="K119"/>
      <c r="L119"/>
      <c r="M119"/>
      <c r="P119" s="163"/>
    </row>
    <row r="120" spans="1:16">
      <c r="A120"/>
      <c r="B120" s="212"/>
      <c r="C120"/>
      <c r="D120"/>
      <c r="E120"/>
      <c r="F120"/>
      <c r="G120" s="163"/>
      <c r="H120"/>
      <c r="I120"/>
      <c r="J120"/>
      <c r="K120"/>
      <c r="L120"/>
      <c r="M120"/>
      <c r="P120" s="163"/>
    </row>
    <row r="121" spans="1:16">
      <c r="A121"/>
      <c r="B121" s="212"/>
      <c r="C121"/>
      <c r="D121"/>
      <c r="E121"/>
      <c r="F121"/>
      <c r="G121" s="163"/>
      <c r="H121"/>
      <c r="I121"/>
      <c r="J121"/>
      <c r="K121"/>
      <c r="L121"/>
      <c r="M121"/>
      <c r="P121" s="163"/>
    </row>
    <row r="122" spans="1:16">
      <c r="A122"/>
      <c r="B122" s="212"/>
      <c r="C122"/>
      <c r="D122"/>
      <c r="E122"/>
      <c r="F122"/>
      <c r="G122" s="163"/>
      <c r="H122"/>
      <c r="I122"/>
      <c r="J122"/>
      <c r="K122"/>
      <c r="L122"/>
      <c r="M122"/>
      <c r="P122" s="163"/>
    </row>
    <row r="123" spans="1:16">
      <c r="A123"/>
      <c r="B123" s="212"/>
      <c r="C123"/>
      <c r="D123"/>
      <c r="E123"/>
      <c r="F123"/>
      <c r="G123" s="163"/>
      <c r="H123"/>
      <c r="I123"/>
      <c r="J123"/>
      <c r="K123"/>
      <c r="L123"/>
      <c r="M123"/>
      <c r="P123" s="163"/>
    </row>
    <row r="124" spans="1:16">
      <c r="A124"/>
      <c r="B124" s="212"/>
      <c r="C124"/>
      <c r="D124"/>
      <c r="E124"/>
      <c r="F124"/>
      <c r="G124" s="163"/>
      <c r="H124"/>
      <c r="I124"/>
      <c r="J124"/>
      <c r="K124"/>
      <c r="L124"/>
      <c r="M124"/>
      <c r="P124" s="163"/>
    </row>
    <row r="125" spans="1:16">
      <c r="A125"/>
      <c r="B125" s="212"/>
      <c r="C125"/>
      <c r="D125"/>
      <c r="E125"/>
      <c r="F125"/>
      <c r="G125" s="163"/>
      <c r="H125"/>
      <c r="I125"/>
      <c r="J125"/>
      <c r="K125"/>
      <c r="L125"/>
      <c r="M125"/>
      <c r="P125" s="163"/>
    </row>
    <row r="126" spans="1:16">
      <c r="A126"/>
      <c r="B126" s="212"/>
      <c r="C126"/>
      <c r="D126"/>
      <c r="E126"/>
      <c r="F126"/>
      <c r="G126" s="163"/>
      <c r="H126"/>
      <c r="I126"/>
      <c r="J126"/>
      <c r="K126"/>
      <c r="L126"/>
      <c r="M126"/>
      <c r="P126" s="163"/>
    </row>
    <row r="127" spans="1:16">
      <c r="A127"/>
      <c r="B127" s="212"/>
      <c r="C127"/>
      <c r="D127"/>
      <c r="E127"/>
      <c r="F127"/>
      <c r="G127" s="163"/>
      <c r="H127"/>
      <c r="I127"/>
      <c r="J127"/>
      <c r="K127"/>
      <c r="L127"/>
      <c r="M127"/>
      <c r="P127" s="163"/>
    </row>
    <row r="128" spans="1:16">
      <c r="A128"/>
      <c r="B128" s="212"/>
      <c r="C128"/>
      <c r="D128"/>
      <c r="E128"/>
      <c r="F128"/>
      <c r="G128" s="163"/>
      <c r="H128"/>
      <c r="I128"/>
      <c r="J128"/>
      <c r="K128"/>
      <c r="L128"/>
      <c r="M128"/>
      <c r="P128" s="163"/>
    </row>
    <row r="129" spans="1:16">
      <c r="A129"/>
      <c r="B129" s="212"/>
      <c r="C129"/>
      <c r="D129"/>
      <c r="E129"/>
      <c r="F129"/>
      <c r="G129" s="163"/>
      <c r="H129"/>
      <c r="I129"/>
      <c r="J129"/>
      <c r="K129"/>
      <c r="L129"/>
      <c r="M129"/>
      <c r="P129" s="163"/>
    </row>
    <row r="130" spans="1:16">
      <c r="A130"/>
      <c r="B130" s="212"/>
      <c r="C130"/>
      <c r="D130"/>
      <c r="E130"/>
      <c r="F130"/>
      <c r="G130" s="163"/>
      <c r="H130"/>
      <c r="I130"/>
      <c r="J130"/>
      <c r="K130"/>
      <c r="L130"/>
      <c r="M130"/>
      <c r="P130" s="163"/>
    </row>
    <row r="131" spans="1:16">
      <c r="A131"/>
      <c r="B131" s="212"/>
      <c r="C131"/>
      <c r="D131"/>
      <c r="E131"/>
      <c r="F131"/>
      <c r="G131" s="163"/>
      <c r="H131"/>
      <c r="I131"/>
      <c r="J131"/>
      <c r="K131"/>
      <c r="L131"/>
      <c r="M131"/>
      <c r="P131" s="163"/>
    </row>
    <row r="132" spans="1:16">
      <c r="A132"/>
      <c r="B132" s="212"/>
      <c r="C132"/>
      <c r="D132"/>
      <c r="E132"/>
      <c r="F132"/>
      <c r="G132" s="163"/>
      <c r="H132"/>
      <c r="I132"/>
      <c r="J132"/>
      <c r="K132"/>
      <c r="L132"/>
      <c r="M132"/>
      <c r="P132" s="163"/>
    </row>
    <row r="133" spans="1:16">
      <c r="A133"/>
      <c r="B133" s="212"/>
      <c r="C133"/>
      <c r="D133"/>
      <c r="E133"/>
      <c r="F133"/>
      <c r="G133" s="163"/>
      <c r="H133"/>
      <c r="I133"/>
      <c r="J133"/>
      <c r="K133"/>
      <c r="L133"/>
      <c r="M133"/>
      <c r="P133" s="163"/>
    </row>
    <row r="134" spans="1:16">
      <c r="A134"/>
      <c r="B134" s="212"/>
      <c r="C134"/>
      <c r="D134"/>
      <c r="E134"/>
      <c r="F134"/>
      <c r="G134" s="163"/>
      <c r="H134"/>
      <c r="I134"/>
      <c r="J134"/>
      <c r="K134"/>
      <c r="L134"/>
      <c r="M134"/>
      <c r="P134" s="163"/>
    </row>
    <row r="135" spans="1:16">
      <c r="A135"/>
      <c r="B135" s="212"/>
      <c r="C135"/>
      <c r="D135"/>
      <c r="E135"/>
      <c r="F135"/>
      <c r="G135" s="163"/>
      <c r="H135"/>
      <c r="I135"/>
      <c r="J135"/>
      <c r="K135"/>
      <c r="L135"/>
      <c r="M135"/>
      <c r="P135" s="163"/>
    </row>
    <row r="136" spans="1:16">
      <c r="A136"/>
      <c r="B136" s="212"/>
      <c r="C136"/>
      <c r="D136"/>
      <c r="E136"/>
      <c r="F136"/>
      <c r="G136" s="163"/>
      <c r="H136"/>
      <c r="I136"/>
      <c r="J136"/>
      <c r="K136"/>
      <c r="L136"/>
      <c r="M136"/>
      <c r="P136" s="163"/>
    </row>
    <row r="137" spans="1:16">
      <c r="A137"/>
      <c r="B137" s="212"/>
      <c r="C137"/>
      <c r="D137"/>
      <c r="E137"/>
      <c r="F137"/>
      <c r="G137" s="163"/>
      <c r="H137"/>
      <c r="I137"/>
      <c r="J137"/>
      <c r="K137"/>
      <c r="L137"/>
      <c r="M137"/>
      <c r="P137" s="163"/>
    </row>
    <row r="138" spans="1:16">
      <c r="A138"/>
      <c r="B138" s="212"/>
      <c r="C138"/>
      <c r="D138"/>
      <c r="E138"/>
      <c r="F138"/>
      <c r="G138" s="163"/>
      <c r="H138"/>
      <c r="I138"/>
      <c r="J138"/>
      <c r="K138"/>
      <c r="L138"/>
      <c r="M138"/>
      <c r="P138" s="163"/>
    </row>
    <row r="139" spans="1:16">
      <c r="A139"/>
      <c r="B139" s="212"/>
      <c r="C139"/>
      <c r="D139"/>
      <c r="E139"/>
      <c r="F139"/>
      <c r="G139" s="163"/>
      <c r="H139"/>
      <c r="I139"/>
      <c r="J139"/>
      <c r="K139"/>
      <c r="L139"/>
      <c r="M139"/>
      <c r="P139" s="163"/>
    </row>
    <row r="140" spans="1:16">
      <c r="A140"/>
      <c r="B140" s="212"/>
      <c r="C140"/>
      <c r="D140"/>
      <c r="E140"/>
      <c r="F140"/>
      <c r="G140" s="163"/>
      <c r="H140"/>
      <c r="I140"/>
      <c r="J140"/>
      <c r="K140"/>
      <c r="L140"/>
      <c r="M140"/>
      <c r="P140" s="163"/>
    </row>
    <row r="141" spans="1:16">
      <c r="A141"/>
      <c r="B141" s="212"/>
      <c r="C141"/>
      <c r="D141"/>
      <c r="E141"/>
      <c r="F141"/>
      <c r="G141" s="163"/>
      <c r="H141"/>
      <c r="I141"/>
      <c r="J141"/>
      <c r="K141"/>
      <c r="L141"/>
      <c r="M141"/>
      <c r="P141" s="163"/>
    </row>
    <row r="142" spans="1:16">
      <c r="A142"/>
      <c r="B142" s="212"/>
      <c r="C142"/>
      <c r="D142"/>
      <c r="E142"/>
      <c r="F142"/>
      <c r="G142" s="163"/>
      <c r="H142"/>
      <c r="I142"/>
      <c r="J142"/>
      <c r="K142"/>
      <c r="L142"/>
      <c r="M142"/>
      <c r="P142" s="163"/>
    </row>
    <row r="143" spans="1:16">
      <c r="A143"/>
      <c r="B143" s="212"/>
      <c r="C143"/>
      <c r="D143"/>
      <c r="E143"/>
      <c r="F143"/>
      <c r="G143" s="163"/>
      <c r="H143"/>
      <c r="I143"/>
      <c r="J143"/>
      <c r="K143"/>
      <c r="L143"/>
      <c r="M143"/>
      <c r="P143" s="163"/>
    </row>
    <row r="144" spans="1:16">
      <c r="A144"/>
      <c r="B144" s="212"/>
      <c r="C144"/>
      <c r="D144"/>
      <c r="E144"/>
      <c r="F144"/>
      <c r="G144" s="163"/>
      <c r="H144"/>
      <c r="I144"/>
      <c r="J144"/>
      <c r="K144"/>
      <c r="L144"/>
      <c r="M144"/>
      <c r="P144" s="163"/>
    </row>
    <row r="145" spans="1:16">
      <c r="A145"/>
      <c r="B145" s="212"/>
      <c r="C145"/>
      <c r="D145"/>
      <c r="E145"/>
      <c r="F145"/>
      <c r="G145" s="163"/>
      <c r="H145"/>
      <c r="I145"/>
      <c r="J145"/>
      <c r="K145"/>
      <c r="L145"/>
      <c r="M145"/>
      <c r="P145" s="163"/>
    </row>
    <row r="146" spans="1:16">
      <c r="A146"/>
      <c r="B146" s="212"/>
      <c r="C146"/>
      <c r="D146"/>
      <c r="E146"/>
      <c r="F146"/>
      <c r="G146" s="163"/>
      <c r="H146"/>
      <c r="I146"/>
      <c r="J146"/>
      <c r="K146"/>
      <c r="L146"/>
      <c r="M146"/>
      <c r="P146" s="163"/>
    </row>
    <row r="147" spans="1:16">
      <c r="A147"/>
      <c r="B147" s="212"/>
      <c r="C147"/>
      <c r="D147"/>
      <c r="E147"/>
      <c r="F147"/>
      <c r="G147" s="163"/>
      <c r="H147"/>
      <c r="I147"/>
      <c r="J147"/>
      <c r="K147"/>
      <c r="L147"/>
      <c r="M147"/>
      <c r="P147" s="163"/>
    </row>
    <row r="148" spans="1:16">
      <c r="A148"/>
      <c r="B148" s="212"/>
      <c r="C148"/>
      <c r="D148"/>
      <c r="E148"/>
      <c r="F148"/>
      <c r="G148" s="163"/>
      <c r="H148"/>
      <c r="I148"/>
      <c r="J148"/>
      <c r="K148"/>
      <c r="L148"/>
      <c r="M148"/>
      <c r="P148" s="163"/>
    </row>
    <row r="149" spans="1:16">
      <c r="A149"/>
      <c r="B149" s="212"/>
      <c r="C149"/>
      <c r="D149"/>
      <c r="E149"/>
      <c r="F149"/>
      <c r="G149" s="163"/>
      <c r="H149"/>
      <c r="I149"/>
      <c r="J149"/>
      <c r="K149"/>
      <c r="L149"/>
      <c r="M149"/>
      <c r="P149" s="163"/>
    </row>
    <row r="150" spans="1:16">
      <c r="A150"/>
      <c r="B150" s="212"/>
      <c r="C150"/>
      <c r="D150"/>
      <c r="E150"/>
      <c r="F150"/>
      <c r="G150" s="163"/>
      <c r="H150"/>
      <c r="I150"/>
      <c r="J150"/>
      <c r="K150"/>
      <c r="L150"/>
      <c r="M150"/>
      <c r="P150" s="163"/>
    </row>
    <row r="151" spans="1:16">
      <c r="A151"/>
      <c r="B151" s="212"/>
      <c r="C151"/>
      <c r="D151"/>
      <c r="E151"/>
      <c r="F151"/>
      <c r="G151" s="163"/>
      <c r="H151"/>
      <c r="I151"/>
      <c r="J151"/>
      <c r="K151"/>
      <c r="L151"/>
      <c r="M151"/>
      <c r="P151" s="163"/>
    </row>
    <row r="152" spans="1:16">
      <c r="A152"/>
      <c r="B152" s="212"/>
      <c r="C152"/>
      <c r="D152"/>
      <c r="E152"/>
      <c r="F152"/>
      <c r="G152" s="163"/>
      <c r="H152"/>
      <c r="I152"/>
      <c r="J152"/>
      <c r="K152"/>
      <c r="L152"/>
      <c r="M152"/>
      <c r="P152" s="163"/>
    </row>
    <row r="153" spans="1:16">
      <c r="A153"/>
      <c r="B153" s="212"/>
      <c r="C153"/>
      <c r="D153"/>
      <c r="E153"/>
      <c r="F153"/>
      <c r="G153" s="163"/>
      <c r="H153"/>
      <c r="I153"/>
      <c r="J153"/>
      <c r="K153"/>
      <c r="L153"/>
      <c r="M153"/>
      <c r="P153" s="163"/>
    </row>
    <row r="154" spans="1:16">
      <c r="A154"/>
      <c r="B154" s="212"/>
      <c r="C154"/>
      <c r="D154"/>
      <c r="E154"/>
      <c r="F154"/>
      <c r="G154" s="163"/>
      <c r="H154"/>
      <c r="I154"/>
      <c r="J154"/>
      <c r="K154"/>
      <c r="L154"/>
      <c r="M154"/>
      <c r="P154" s="163"/>
    </row>
    <row r="155" spans="1:16">
      <c r="A155"/>
      <c r="B155" s="212"/>
      <c r="C155"/>
      <c r="D155"/>
      <c r="E155"/>
      <c r="F155"/>
      <c r="G155" s="163"/>
      <c r="H155"/>
      <c r="I155"/>
      <c r="J155"/>
      <c r="K155"/>
      <c r="L155"/>
      <c r="M155"/>
      <c r="P155" s="163"/>
    </row>
    <row r="156" spans="1:16">
      <c r="A156"/>
      <c r="B156" s="212"/>
      <c r="C156"/>
      <c r="D156"/>
      <c r="E156"/>
      <c r="F156"/>
      <c r="G156" s="163"/>
      <c r="H156"/>
      <c r="I156"/>
      <c r="J156"/>
      <c r="K156"/>
      <c r="L156"/>
      <c r="M156"/>
      <c r="P156" s="163"/>
    </row>
    <row r="157" spans="1:16">
      <c r="A157"/>
      <c r="B157" s="212"/>
      <c r="C157"/>
      <c r="D157"/>
      <c r="E157"/>
      <c r="F157"/>
      <c r="G157" s="163"/>
      <c r="H157"/>
      <c r="I157"/>
      <c r="J157"/>
      <c r="K157"/>
      <c r="L157"/>
      <c r="M157"/>
      <c r="P157" s="163"/>
    </row>
    <row r="158" spans="1:16">
      <c r="A158"/>
      <c r="B158" s="212"/>
      <c r="C158"/>
      <c r="D158"/>
      <c r="E158"/>
      <c r="F158"/>
      <c r="G158" s="163"/>
      <c r="H158"/>
      <c r="I158"/>
      <c r="J158"/>
      <c r="K158"/>
      <c r="L158"/>
      <c r="M158"/>
      <c r="P158" s="163"/>
    </row>
    <row r="159" spans="1:16">
      <c r="A159"/>
      <c r="B159" s="212"/>
      <c r="C159"/>
      <c r="D159"/>
      <c r="E159"/>
      <c r="F159"/>
      <c r="G159" s="163"/>
      <c r="H159"/>
      <c r="I159"/>
      <c r="J159"/>
      <c r="K159"/>
      <c r="L159"/>
      <c r="M159"/>
      <c r="P159" s="163"/>
    </row>
    <row r="160" spans="1:16">
      <c r="A160"/>
      <c r="B160" s="212"/>
      <c r="C160"/>
      <c r="D160"/>
      <c r="E160"/>
      <c r="F160"/>
      <c r="G160" s="163"/>
      <c r="H160"/>
      <c r="I160"/>
      <c r="J160"/>
      <c r="K160"/>
      <c r="L160"/>
      <c r="M160"/>
      <c r="P160" s="163"/>
    </row>
    <row r="161" spans="1:16">
      <c r="A161"/>
      <c r="B161" s="212"/>
      <c r="C161"/>
      <c r="D161"/>
      <c r="E161"/>
      <c r="F161"/>
      <c r="G161" s="163"/>
      <c r="H161"/>
      <c r="I161"/>
      <c r="J161"/>
      <c r="K161"/>
      <c r="L161"/>
      <c r="M161"/>
      <c r="P161" s="163"/>
    </row>
    <row r="162" spans="1:16">
      <c r="A162"/>
      <c r="B162" s="212"/>
      <c r="C162"/>
      <c r="D162"/>
      <c r="E162"/>
      <c r="F162"/>
      <c r="G162" s="163"/>
      <c r="H162"/>
      <c r="I162"/>
      <c r="J162"/>
      <c r="K162"/>
      <c r="L162"/>
      <c r="M162"/>
      <c r="P162" s="163"/>
    </row>
    <row r="163" spans="1:16">
      <c r="A163"/>
      <c r="B163" s="212"/>
      <c r="C163"/>
      <c r="D163"/>
      <c r="E163"/>
      <c r="F163"/>
      <c r="G163" s="163"/>
      <c r="H163"/>
      <c r="I163"/>
      <c r="J163"/>
      <c r="K163"/>
      <c r="L163"/>
      <c r="M163"/>
      <c r="P163" s="163"/>
    </row>
    <row r="164" spans="1:16">
      <c r="A164"/>
      <c r="B164" s="212"/>
      <c r="C164"/>
      <c r="D164"/>
      <c r="E164"/>
      <c r="F164"/>
      <c r="G164" s="163"/>
      <c r="H164"/>
      <c r="I164"/>
      <c r="J164"/>
      <c r="K164"/>
      <c r="L164"/>
      <c r="M164"/>
      <c r="P164" s="163"/>
    </row>
    <row r="165" spans="1:16">
      <c r="A165"/>
      <c r="B165" s="212"/>
      <c r="C165"/>
      <c r="D165"/>
      <c r="E165"/>
      <c r="F165"/>
      <c r="G165" s="163"/>
      <c r="H165"/>
      <c r="I165"/>
      <c r="J165"/>
      <c r="K165"/>
      <c r="L165"/>
      <c r="M165"/>
      <c r="P165" s="163"/>
    </row>
    <row r="166" spans="1:16">
      <c r="A166"/>
      <c r="B166" s="212"/>
      <c r="C166"/>
      <c r="D166"/>
      <c r="E166"/>
      <c r="F166"/>
      <c r="G166" s="163"/>
      <c r="H166"/>
      <c r="I166"/>
      <c r="J166"/>
      <c r="K166"/>
      <c r="L166"/>
      <c r="M166"/>
      <c r="P166" s="163"/>
    </row>
    <row r="167" spans="1:16">
      <c r="A167"/>
      <c r="B167" s="212"/>
      <c r="C167"/>
      <c r="D167"/>
      <c r="E167"/>
      <c r="F167"/>
      <c r="G167" s="163"/>
      <c r="H167"/>
      <c r="I167"/>
      <c r="J167"/>
      <c r="K167"/>
      <c r="L167"/>
      <c r="M167"/>
      <c r="P167" s="163"/>
    </row>
    <row r="168" spans="1:16">
      <c r="A168"/>
      <c r="B168" s="212"/>
      <c r="C168"/>
      <c r="D168"/>
      <c r="E168"/>
      <c r="F168"/>
      <c r="G168" s="163"/>
      <c r="H168"/>
      <c r="I168"/>
      <c r="J168"/>
      <c r="K168"/>
      <c r="L168"/>
      <c r="M168"/>
      <c r="P168" s="163"/>
    </row>
    <row r="169" spans="1:16">
      <c r="A169"/>
      <c r="B169" s="212"/>
      <c r="C169"/>
      <c r="D169"/>
      <c r="E169"/>
      <c r="F169"/>
      <c r="G169" s="163"/>
      <c r="H169"/>
      <c r="I169"/>
      <c r="J169"/>
      <c r="K169"/>
      <c r="L169"/>
      <c r="M169"/>
      <c r="P169" s="163"/>
    </row>
    <row r="170" spans="1:16">
      <c r="A170"/>
      <c r="B170" s="212"/>
      <c r="C170"/>
      <c r="D170"/>
      <c r="E170"/>
      <c r="F170"/>
      <c r="G170" s="163"/>
      <c r="H170"/>
      <c r="I170"/>
      <c r="J170"/>
      <c r="K170"/>
      <c r="L170"/>
      <c r="M170"/>
      <c r="P170" s="163"/>
    </row>
    <row r="171" spans="1:16">
      <c r="A171"/>
      <c r="B171" s="212"/>
      <c r="C171"/>
      <c r="D171"/>
      <c r="E171"/>
      <c r="F171"/>
      <c r="G171" s="163"/>
      <c r="H171"/>
      <c r="I171"/>
      <c r="J171"/>
      <c r="K171"/>
      <c r="L171"/>
      <c r="M171"/>
      <c r="P171" s="163"/>
    </row>
    <row r="172" spans="1:16">
      <c r="A172"/>
      <c r="B172" s="212"/>
      <c r="C172"/>
      <c r="D172"/>
      <c r="E172"/>
      <c r="F172"/>
      <c r="G172" s="163"/>
      <c r="H172"/>
      <c r="I172"/>
      <c r="J172"/>
      <c r="K172"/>
      <c r="L172"/>
      <c r="M172"/>
      <c r="P172" s="163"/>
    </row>
    <row r="173" spans="1:16">
      <c r="A173"/>
      <c r="B173" s="212"/>
      <c r="C173"/>
      <c r="D173"/>
      <c r="E173"/>
      <c r="F173"/>
      <c r="G173" s="163"/>
      <c r="H173"/>
      <c r="I173"/>
      <c r="J173"/>
      <c r="K173"/>
      <c r="L173"/>
      <c r="M173"/>
      <c r="P173" s="163"/>
    </row>
    <row r="174" spans="1:16">
      <c r="A174"/>
      <c r="B174" s="212"/>
      <c r="C174"/>
      <c r="D174"/>
      <c r="E174"/>
      <c r="F174"/>
      <c r="G174" s="163"/>
      <c r="H174"/>
      <c r="I174"/>
      <c r="J174"/>
      <c r="K174"/>
      <c r="L174"/>
      <c r="M174"/>
      <c r="P174" s="163"/>
    </row>
    <row r="175" spans="1:16">
      <c r="A175"/>
      <c r="B175" s="212"/>
      <c r="C175"/>
      <c r="D175"/>
      <c r="E175"/>
      <c r="F175"/>
      <c r="G175" s="163"/>
      <c r="H175"/>
      <c r="I175"/>
      <c r="J175"/>
      <c r="K175"/>
      <c r="L175"/>
      <c r="M175"/>
      <c r="P175" s="163"/>
    </row>
    <row r="176" spans="1:16">
      <c r="A176"/>
      <c r="B176" s="212"/>
      <c r="C176"/>
      <c r="D176"/>
      <c r="E176"/>
      <c r="F176"/>
      <c r="G176" s="163"/>
      <c r="H176"/>
      <c r="I176"/>
      <c r="J176"/>
      <c r="K176"/>
      <c r="L176"/>
      <c r="M176"/>
      <c r="P176" s="163"/>
    </row>
    <row r="177" spans="1:16">
      <c r="A177"/>
      <c r="B177" s="212"/>
      <c r="C177"/>
      <c r="D177"/>
      <c r="E177"/>
      <c r="F177"/>
      <c r="G177" s="163"/>
      <c r="H177"/>
      <c r="I177"/>
      <c r="J177"/>
      <c r="K177"/>
      <c r="L177"/>
      <c r="M177"/>
      <c r="P177" s="163"/>
    </row>
    <row r="178" spans="1:16">
      <c r="A178"/>
      <c r="B178" s="212"/>
      <c r="C178"/>
      <c r="D178"/>
      <c r="E178"/>
      <c r="F178"/>
      <c r="G178" s="163"/>
      <c r="H178"/>
      <c r="I178"/>
      <c r="J178"/>
      <c r="K178"/>
      <c r="L178"/>
      <c r="M178"/>
      <c r="P178" s="163"/>
    </row>
    <row r="179" spans="1:16">
      <c r="A179"/>
      <c r="B179" s="212"/>
      <c r="C179"/>
      <c r="D179"/>
      <c r="E179"/>
      <c r="F179"/>
      <c r="G179" s="163"/>
      <c r="H179"/>
      <c r="I179"/>
      <c r="J179"/>
      <c r="K179"/>
      <c r="L179"/>
      <c r="M179"/>
      <c r="P179" s="163"/>
    </row>
    <row r="180" spans="1:16">
      <c r="A180"/>
      <c r="B180" s="212"/>
      <c r="C180"/>
      <c r="D180"/>
      <c r="E180"/>
      <c r="F180"/>
      <c r="G180" s="163"/>
      <c r="H180"/>
      <c r="I180"/>
      <c r="J180"/>
      <c r="K180"/>
      <c r="L180"/>
      <c r="M180"/>
      <c r="P180" s="163"/>
    </row>
    <row r="181" spans="1:16">
      <c r="A181"/>
      <c r="B181" s="212"/>
      <c r="C181"/>
      <c r="D181"/>
      <c r="E181"/>
      <c r="F181"/>
      <c r="G181" s="163"/>
      <c r="H181"/>
      <c r="I181"/>
      <c r="J181"/>
      <c r="K181"/>
      <c r="L181"/>
      <c r="M181"/>
      <c r="P181" s="163"/>
    </row>
    <row r="182" spans="1:16">
      <c r="A182"/>
      <c r="B182" s="212"/>
      <c r="C182"/>
      <c r="D182"/>
      <c r="E182"/>
      <c r="F182"/>
      <c r="G182" s="163"/>
      <c r="H182"/>
      <c r="I182"/>
      <c r="J182"/>
      <c r="K182"/>
      <c r="L182"/>
      <c r="M182"/>
      <c r="P182" s="163"/>
    </row>
    <row r="183" spans="1:16">
      <c r="A183"/>
      <c r="B183" s="212"/>
      <c r="C183"/>
      <c r="D183"/>
      <c r="E183"/>
      <c r="F183"/>
      <c r="G183" s="163"/>
      <c r="H183"/>
      <c r="I183"/>
      <c r="J183"/>
      <c r="K183"/>
      <c r="L183"/>
      <c r="M183"/>
      <c r="P183" s="163"/>
    </row>
    <row r="184" spans="1:16">
      <c r="A184"/>
      <c r="B184" s="212"/>
      <c r="C184"/>
      <c r="D184"/>
      <c r="E184"/>
      <c r="F184"/>
      <c r="G184" s="163"/>
      <c r="H184"/>
      <c r="I184"/>
      <c r="J184"/>
      <c r="K184"/>
      <c r="L184"/>
      <c r="M184"/>
      <c r="P184" s="163"/>
    </row>
    <row r="185" spans="1:16">
      <c r="A185"/>
      <c r="B185" s="212"/>
      <c r="C185"/>
      <c r="D185"/>
      <c r="E185"/>
      <c r="F185"/>
      <c r="G185" s="163"/>
      <c r="H185"/>
      <c r="I185"/>
      <c r="J185"/>
      <c r="K185"/>
      <c r="L185"/>
      <c r="M185"/>
      <c r="P185" s="163"/>
    </row>
    <row r="186" spans="1:16">
      <c r="A186"/>
      <c r="B186" s="212"/>
      <c r="C186"/>
      <c r="D186"/>
      <c r="E186"/>
      <c r="F186"/>
      <c r="G186" s="163"/>
      <c r="H186"/>
      <c r="I186"/>
      <c r="J186"/>
      <c r="K186"/>
      <c r="L186"/>
      <c r="M186"/>
      <c r="P186" s="163"/>
    </row>
    <row r="187" spans="1:16">
      <c r="A187"/>
      <c r="B187" s="212"/>
      <c r="C187"/>
      <c r="D187"/>
      <c r="E187"/>
      <c r="F187"/>
      <c r="G187" s="163"/>
      <c r="H187"/>
      <c r="I187"/>
      <c r="J187"/>
      <c r="K187"/>
      <c r="L187"/>
      <c r="M187"/>
      <c r="P187" s="163"/>
    </row>
    <row r="188" spans="1:16">
      <c r="A188"/>
      <c r="B188" s="212"/>
      <c r="C188"/>
      <c r="D188"/>
      <c r="E188"/>
      <c r="F188"/>
      <c r="G188" s="163"/>
      <c r="H188"/>
      <c r="I188"/>
      <c r="J188"/>
      <c r="K188"/>
      <c r="L188"/>
      <c r="M188"/>
      <c r="P188" s="163"/>
    </row>
    <row r="189" spans="1:16">
      <c r="A189"/>
      <c r="B189" s="212"/>
      <c r="C189"/>
      <c r="D189"/>
      <c r="E189"/>
      <c r="F189"/>
      <c r="G189" s="163"/>
      <c r="H189"/>
      <c r="I189"/>
      <c r="J189"/>
      <c r="K189"/>
      <c r="L189"/>
      <c r="M189"/>
      <c r="P189" s="163"/>
    </row>
    <row r="190" spans="1:16">
      <c r="A190"/>
      <c r="B190" s="212"/>
      <c r="C190"/>
      <c r="D190"/>
      <c r="E190"/>
      <c r="F190"/>
      <c r="G190" s="163"/>
      <c r="H190"/>
      <c r="I190"/>
      <c r="J190"/>
      <c r="K190"/>
      <c r="L190"/>
      <c r="M190"/>
      <c r="P190" s="163"/>
    </row>
    <row r="191" spans="1:16">
      <c r="A191"/>
      <c r="B191" s="212"/>
      <c r="C191"/>
      <c r="D191"/>
      <c r="E191"/>
      <c r="F191"/>
      <c r="G191" s="163"/>
      <c r="H191"/>
      <c r="I191"/>
      <c r="J191"/>
      <c r="K191"/>
      <c r="L191"/>
      <c r="M191"/>
      <c r="P191" s="163"/>
    </row>
    <row r="192" spans="1:16">
      <c r="A192"/>
      <c r="B192" s="212"/>
      <c r="C192"/>
      <c r="D192"/>
      <c r="E192"/>
      <c r="F192"/>
      <c r="G192" s="163"/>
      <c r="H192"/>
      <c r="I192"/>
      <c r="J192"/>
      <c r="K192"/>
      <c r="L192"/>
      <c r="M192"/>
      <c r="P192" s="163"/>
    </row>
    <row r="193" spans="1:16">
      <c r="A193"/>
      <c r="B193" s="212"/>
      <c r="C193"/>
      <c r="D193"/>
      <c r="E193"/>
      <c r="F193"/>
      <c r="G193" s="163"/>
      <c r="H193"/>
      <c r="I193"/>
      <c r="J193"/>
      <c r="K193"/>
      <c r="L193"/>
      <c r="M193"/>
      <c r="P193" s="163"/>
    </row>
    <row r="194" spans="1:16">
      <c r="A194"/>
      <c r="B194" s="212"/>
      <c r="C194"/>
      <c r="D194"/>
      <c r="E194"/>
      <c r="F194"/>
      <c r="G194" s="163"/>
      <c r="H194"/>
      <c r="I194"/>
      <c r="J194"/>
      <c r="K194"/>
      <c r="L194"/>
      <c r="M194"/>
      <c r="P194" s="163"/>
    </row>
    <row r="195" spans="1:16">
      <c r="A195"/>
      <c r="B195" s="212"/>
      <c r="C195"/>
      <c r="D195"/>
      <c r="E195"/>
      <c r="F195"/>
      <c r="G195" s="163"/>
      <c r="H195"/>
      <c r="I195"/>
      <c r="J195"/>
      <c r="K195"/>
      <c r="L195"/>
      <c r="M195"/>
      <c r="P195" s="163"/>
    </row>
    <row r="196" spans="1:16">
      <c r="A196"/>
      <c r="B196" s="212"/>
      <c r="C196"/>
      <c r="D196"/>
      <c r="E196"/>
      <c r="F196"/>
      <c r="G196" s="163"/>
      <c r="H196"/>
      <c r="I196"/>
      <c r="J196"/>
      <c r="K196"/>
      <c r="L196"/>
      <c r="M196"/>
      <c r="P196" s="163"/>
    </row>
    <row r="197" spans="1:16">
      <c r="A197"/>
      <c r="B197" s="212"/>
      <c r="C197"/>
      <c r="D197"/>
      <c r="E197"/>
      <c r="F197"/>
      <c r="G197" s="163"/>
      <c r="H197"/>
      <c r="I197"/>
      <c r="J197"/>
      <c r="K197"/>
      <c r="L197"/>
      <c r="M197"/>
      <c r="P197" s="163"/>
    </row>
    <row r="198" spans="1:16">
      <c r="A198"/>
      <c r="B198" s="212"/>
      <c r="C198"/>
      <c r="D198"/>
      <c r="E198"/>
      <c r="F198"/>
      <c r="G198" s="163"/>
      <c r="H198"/>
      <c r="I198"/>
      <c r="J198"/>
      <c r="K198"/>
      <c r="L198"/>
      <c r="M198"/>
      <c r="P198" s="163"/>
    </row>
    <row r="199" spans="1:16">
      <c r="A199"/>
      <c r="B199" s="212"/>
      <c r="C199"/>
      <c r="D199"/>
      <c r="E199"/>
      <c r="F199"/>
      <c r="G199" s="163"/>
      <c r="H199"/>
      <c r="I199"/>
      <c r="J199"/>
      <c r="K199"/>
      <c r="L199"/>
      <c r="M199"/>
      <c r="P199" s="163"/>
    </row>
    <row r="200" spans="1:16">
      <c r="A200"/>
      <c r="B200" s="212"/>
      <c r="C200"/>
      <c r="D200"/>
      <c r="E200"/>
      <c r="F200"/>
      <c r="G200" s="163"/>
      <c r="H200"/>
      <c r="I200"/>
      <c r="J200"/>
      <c r="K200"/>
      <c r="L200"/>
      <c r="M200"/>
      <c r="P200" s="163"/>
    </row>
    <row r="201" spans="1:16">
      <c r="A201"/>
      <c r="B201" s="212"/>
      <c r="C201"/>
      <c r="D201"/>
      <c r="E201"/>
      <c r="F201"/>
      <c r="G201" s="163"/>
      <c r="H201"/>
      <c r="I201"/>
      <c r="J201"/>
      <c r="K201"/>
      <c r="L201"/>
      <c r="M201"/>
      <c r="P201" s="163"/>
    </row>
    <row r="202" spans="1:16">
      <c r="A202"/>
      <c r="B202" s="212"/>
      <c r="C202"/>
      <c r="D202"/>
      <c r="E202"/>
      <c r="F202"/>
      <c r="G202" s="163"/>
      <c r="H202"/>
      <c r="I202"/>
      <c r="J202"/>
      <c r="K202"/>
      <c r="L202"/>
      <c r="M202"/>
      <c r="P202" s="163"/>
    </row>
    <row r="203" spans="1:16">
      <c r="A203"/>
      <c r="B203" s="212"/>
      <c r="C203"/>
      <c r="D203"/>
      <c r="E203"/>
      <c r="F203"/>
      <c r="G203" s="163"/>
      <c r="H203"/>
      <c r="I203"/>
      <c r="J203"/>
      <c r="K203"/>
      <c r="L203"/>
      <c r="M203"/>
      <c r="P203" s="163"/>
    </row>
    <row r="204" spans="1:16">
      <c r="A204"/>
      <c r="B204" s="212"/>
      <c r="C204"/>
      <c r="D204"/>
      <c r="E204"/>
      <c r="F204"/>
      <c r="G204" s="163"/>
      <c r="H204"/>
      <c r="I204"/>
      <c r="J204"/>
      <c r="K204"/>
      <c r="L204"/>
      <c r="M204"/>
      <c r="P204" s="163"/>
    </row>
    <row r="205" spans="1:16">
      <c r="A205"/>
      <c r="B205" s="212"/>
      <c r="C205"/>
      <c r="D205"/>
      <c r="E205"/>
      <c r="F205"/>
      <c r="G205" s="163"/>
      <c r="H205"/>
      <c r="I205"/>
      <c r="J205"/>
      <c r="K205"/>
      <c r="L205"/>
      <c r="M205"/>
      <c r="P205" s="163"/>
    </row>
    <row r="206" spans="1:16">
      <c r="A206"/>
      <c r="B206" s="212"/>
      <c r="C206"/>
      <c r="D206"/>
      <c r="E206"/>
      <c r="F206"/>
      <c r="G206" s="163"/>
      <c r="H206"/>
      <c r="I206"/>
      <c r="J206"/>
      <c r="K206"/>
      <c r="L206"/>
      <c r="M206"/>
      <c r="P206" s="163"/>
    </row>
    <row r="207" spans="1:16">
      <c r="A207"/>
      <c r="B207" s="212"/>
      <c r="C207"/>
      <c r="D207"/>
      <c r="E207"/>
      <c r="F207"/>
      <c r="G207" s="163"/>
      <c r="H207"/>
      <c r="I207"/>
      <c r="J207"/>
      <c r="K207"/>
      <c r="L207"/>
      <c r="M207"/>
      <c r="P207" s="163"/>
    </row>
    <row r="208" spans="1:16">
      <c r="A208"/>
      <c r="B208" s="212"/>
      <c r="C208"/>
      <c r="D208"/>
      <c r="E208"/>
      <c r="F208"/>
      <c r="G208" s="163"/>
      <c r="H208"/>
      <c r="I208"/>
      <c r="J208"/>
      <c r="K208"/>
      <c r="L208"/>
      <c r="M208"/>
      <c r="P208" s="163"/>
    </row>
    <row r="209" spans="1:16">
      <c r="A209"/>
      <c r="B209" s="212"/>
      <c r="C209"/>
      <c r="D209"/>
      <c r="E209"/>
      <c r="F209"/>
      <c r="G209" s="163"/>
      <c r="H209"/>
      <c r="I209"/>
      <c r="J209"/>
      <c r="K209"/>
      <c r="L209"/>
      <c r="M209"/>
      <c r="P209" s="163"/>
    </row>
    <row r="210" spans="1:16">
      <c r="A210"/>
      <c r="B210" s="212"/>
      <c r="C210"/>
      <c r="D210"/>
      <c r="E210"/>
      <c r="F210"/>
      <c r="G210" s="163"/>
      <c r="H210"/>
      <c r="I210"/>
      <c r="J210"/>
      <c r="K210"/>
      <c r="L210"/>
      <c r="M210"/>
      <c r="P210" s="163"/>
    </row>
    <row r="211" spans="1:16">
      <c r="A211"/>
      <c r="B211" s="212"/>
      <c r="C211"/>
      <c r="D211"/>
      <c r="E211"/>
      <c r="F211"/>
      <c r="G211" s="163"/>
      <c r="H211"/>
      <c r="I211"/>
      <c r="J211"/>
      <c r="K211"/>
      <c r="L211"/>
      <c r="M211"/>
      <c r="P211" s="163"/>
    </row>
    <row r="212" spans="1:16">
      <c r="A212"/>
      <c r="B212" s="212"/>
      <c r="C212"/>
      <c r="D212"/>
      <c r="E212"/>
      <c r="F212"/>
      <c r="G212" s="163"/>
      <c r="H212"/>
      <c r="I212"/>
      <c r="J212"/>
      <c r="K212"/>
      <c r="L212"/>
      <c r="M212"/>
      <c r="P212" s="163"/>
    </row>
    <row r="213" spans="1:16">
      <c r="A213"/>
      <c r="B213" s="212"/>
      <c r="C213"/>
      <c r="D213"/>
      <c r="E213"/>
      <c r="F213"/>
      <c r="G213" s="163"/>
      <c r="H213"/>
      <c r="I213"/>
      <c r="J213"/>
      <c r="K213"/>
      <c r="L213"/>
      <c r="M213"/>
      <c r="P213" s="163"/>
    </row>
    <row r="214" spans="1:16">
      <c r="A214"/>
      <c r="B214" s="212"/>
      <c r="C214"/>
      <c r="D214"/>
      <c r="E214"/>
      <c r="F214"/>
      <c r="G214" s="163"/>
      <c r="H214"/>
      <c r="I214"/>
      <c r="J214"/>
      <c r="K214"/>
      <c r="L214"/>
      <c r="M214"/>
      <c r="P214" s="163"/>
    </row>
    <row r="215" spans="1:16">
      <c r="A215"/>
      <c r="B215" s="212"/>
      <c r="C215"/>
      <c r="D215"/>
      <c r="E215"/>
      <c r="F215"/>
      <c r="G215" s="163"/>
      <c r="H215"/>
      <c r="I215"/>
      <c r="J215"/>
      <c r="K215"/>
      <c r="L215"/>
      <c r="M215"/>
      <c r="P215" s="163"/>
    </row>
    <row r="216" spans="1:16">
      <c r="A216"/>
      <c r="B216" s="212"/>
      <c r="C216"/>
      <c r="D216"/>
      <c r="E216"/>
      <c r="F216"/>
      <c r="G216" s="163"/>
      <c r="H216"/>
      <c r="I216"/>
      <c r="J216"/>
      <c r="K216"/>
      <c r="L216"/>
      <c r="M216"/>
      <c r="P216" s="163"/>
    </row>
    <row r="217" spans="1:16">
      <c r="A217"/>
      <c r="B217" s="212"/>
      <c r="C217"/>
      <c r="D217"/>
      <c r="E217"/>
      <c r="F217"/>
      <c r="G217" s="163"/>
      <c r="H217"/>
      <c r="I217"/>
      <c r="J217"/>
      <c r="K217"/>
      <c r="L217"/>
      <c r="M217"/>
      <c r="P217" s="163"/>
    </row>
    <row r="218" spans="1:16">
      <c r="A218"/>
      <c r="B218" s="212"/>
      <c r="C218"/>
      <c r="D218"/>
      <c r="E218"/>
      <c r="F218"/>
      <c r="G218" s="163"/>
      <c r="H218"/>
      <c r="I218"/>
      <c r="J218"/>
      <c r="K218"/>
      <c r="L218"/>
      <c r="M218"/>
      <c r="P218" s="163"/>
    </row>
    <row r="219" spans="1:16">
      <c r="A219"/>
      <c r="B219" s="212"/>
      <c r="C219"/>
      <c r="D219"/>
      <c r="E219"/>
      <c r="F219"/>
      <c r="G219" s="163"/>
      <c r="H219"/>
      <c r="I219"/>
      <c r="J219"/>
      <c r="K219"/>
      <c r="L219"/>
      <c r="M219"/>
      <c r="P219" s="163"/>
    </row>
    <row r="220" spans="1:16">
      <c r="A220"/>
      <c r="B220" s="212"/>
      <c r="C220"/>
      <c r="D220"/>
      <c r="E220"/>
      <c r="F220"/>
      <c r="G220" s="163"/>
      <c r="H220"/>
      <c r="I220"/>
      <c r="J220"/>
      <c r="K220"/>
      <c r="L220"/>
      <c r="M220"/>
      <c r="P220" s="163"/>
    </row>
    <row r="221" spans="1:16">
      <c r="A221"/>
      <c r="B221" s="212"/>
      <c r="C221"/>
      <c r="D221"/>
      <c r="E221"/>
      <c r="F221"/>
      <c r="G221" s="163"/>
      <c r="H221"/>
      <c r="I221"/>
      <c r="J221"/>
      <c r="K221"/>
      <c r="L221"/>
      <c r="M221"/>
      <c r="P221" s="163"/>
    </row>
    <row r="222" spans="1:16">
      <c r="A222"/>
      <c r="B222" s="212"/>
      <c r="C222"/>
      <c r="D222"/>
      <c r="E222"/>
      <c r="F222"/>
      <c r="G222" s="163"/>
      <c r="H222"/>
      <c r="I222"/>
      <c r="J222"/>
      <c r="K222"/>
      <c r="L222"/>
      <c r="M222"/>
      <c r="P222" s="163"/>
    </row>
    <row r="223" spans="1:16">
      <c r="A223"/>
      <c r="B223" s="212"/>
      <c r="C223"/>
      <c r="D223"/>
      <c r="E223"/>
      <c r="F223"/>
      <c r="G223" s="163"/>
      <c r="H223"/>
      <c r="I223"/>
      <c r="J223"/>
      <c r="K223"/>
      <c r="L223"/>
      <c r="M223"/>
      <c r="P223" s="163"/>
    </row>
    <row r="224" spans="1:16">
      <c r="A224"/>
      <c r="B224" s="212"/>
      <c r="C224"/>
      <c r="D224"/>
      <c r="E224"/>
      <c r="F224"/>
      <c r="G224" s="163"/>
      <c r="H224"/>
      <c r="I224"/>
      <c r="J224"/>
      <c r="K224"/>
      <c r="L224"/>
      <c r="M224"/>
      <c r="P224" s="163"/>
    </row>
    <row r="225" spans="1:16">
      <c r="A225"/>
      <c r="B225" s="212"/>
      <c r="C225"/>
      <c r="D225"/>
      <c r="E225"/>
      <c r="F225"/>
      <c r="G225" s="163"/>
      <c r="H225"/>
      <c r="I225"/>
      <c r="J225"/>
      <c r="K225"/>
      <c r="L225"/>
      <c r="M225"/>
      <c r="P225" s="163"/>
    </row>
    <row r="226" spans="1:16">
      <c r="A226"/>
      <c r="B226" s="212"/>
      <c r="C226"/>
      <c r="D226"/>
      <c r="E226"/>
      <c r="F226"/>
      <c r="G226" s="163"/>
      <c r="H226"/>
      <c r="I226"/>
      <c r="J226"/>
      <c r="K226"/>
      <c r="L226"/>
      <c r="M226"/>
      <c r="P226" s="163"/>
    </row>
    <row r="227" spans="1:16">
      <c r="A227"/>
      <c r="B227" s="212"/>
      <c r="C227"/>
      <c r="D227"/>
      <c r="E227"/>
      <c r="F227"/>
      <c r="G227" s="163"/>
      <c r="H227"/>
      <c r="I227"/>
      <c r="J227"/>
      <c r="K227"/>
      <c r="L227"/>
      <c r="M227"/>
      <c r="P227" s="163"/>
    </row>
    <row r="228" spans="1:16">
      <c r="A228"/>
      <c r="B228" s="212"/>
      <c r="C228"/>
      <c r="D228"/>
      <c r="E228"/>
      <c r="F228"/>
      <c r="G228" s="163"/>
      <c r="H228"/>
      <c r="I228"/>
      <c r="J228"/>
      <c r="K228"/>
      <c r="L228"/>
      <c r="M228"/>
      <c r="P228" s="163"/>
    </row>
    <row r="229" spans="1:16">
      <c r="A229"/>
      <c r="B229" s="212"/>
      <c r="C229"/>
      <c r="D229"/>
      <c r="E229"/>
      <c r="F229"/>
      <c r="G229" s="163"/>
      <c r="H229"/>
      <c r="I229"/>
      <c r="J229"/>
      <c r="K229"/>
      <c r="L229"/>
      <c r="M229"/>
      <c r="P229" s="163"/>
    </row>
    <row r="230" spans="1:16">
      <c r="A230"/>
      <c r="B230" s="212"/>
      <c r="C230"/>
      <c r="D230"/>
      <c r="E230"/>
      <c r="F230"/>
      <c r="G230" s="163"/>
      <c r="H230"/>
      <c r="I230"/>
      <c r="J230"/>
      <c r="K230"/>
      <c r="L230"/>
      <c r="M230"/>
      <c r="P230" s="163"/>
    </row>
    <row r="231" spans="1:16">
      <c r="A231"/>
      <c r="B231" s="212"/>
      <c r="C231"/>
      <c r="D231"/>
      <c r="E231"/>
      <c r="F231"/>
      <c r="G231" s="163"/>
      <c r="H231"/>
      <c r="I231"/>
      <c r="J231"/>
      <c r="K231"/>
      <c r="L231"/>
      <c r="M231"/>
      <c r="P231" s="163"/>
    </row>
    <row r="232" spans="1:16">
      <c r="A232"/>
      <c r="B232" s="212"/>
      <c r="C232"/>
      <c r="D232"/>
      <c r="E232"/>
      <c r="F232"/>
      <c r="G232" s="163"/>
      <c r="H232"/>
      <c r="I232"/>
      <c r="J232"/>
      <c r="K232"/>
      <c r="L232"/>
      <c r="M232"/>
      <c r="P232" s="163"/>
    </row>
    <row r="233" spans="1:16">
      <c r="A233"/>
      <c r="B233" s="212"/>
      <c r="C233"/>
      <c r="D233"/>
      <c r="E233"/>
      <c r="F233"/>
      <c r="G233" s="163"/>
      <c r="H233"/>
      <c r="I233"/>
      <c r="J233"/>
      <c r="K233"/>
      <c r="L233"/>
      <c r="M233"/>
      <c r="P233" s="163"/>
    </row>
    <row r="234" spans="1:16">
      <c r="A234"/>
      <c r="B234" s="212"/>
      <c r="C234"/>
      <c r="D234"/>
      <c r="E234"/>
      <c r="F234"/>
      <c r="G234" s="163"/>
      <c r="H234"/>
      <c r="I234"/>
      <c r="J234"/>
      <c r="K234"/>
      <c r="L234"/>
      <c r="M234"/>
      <c r="P234" s="163"/>
    </row>
    <row r="235" spans="1:16">
      <c r="A235"/>
      <c r="B235" s="212"/>
      <c r="C235"/>
      <c r="D235"/>
      <c r="E235"/>
      <c r="F235"/>
      <c r="G235" s="163"/>
      <c r="H235"/>
      <c r="I235"/>
      <c r="J235"/>
      <c r="K235"/>
      <c r="L235"/>
      <c r="M235"/>
      <c r="P235" s="163"/>
    </row>
    <row r="236" spans="1:16">
      <c r="A236"/>
      <c r="B236" s="212"/>
      <c r="C236"/>
      <c r="D236"/>
      <c r="E236"/>
      <c r="F236"/>
      <c r="G236" s="163"/>
      <c r="H236"/>
      <c r="I236"/>
      <c r="J236"/>
      <c r="K236"/>
      <c r="L236"/>
      <c r="M236"/>
      <c r="P236" s="163"/>
    </row>
    <row r="237" spans="1:16">
      <c r="A237"/>
      <c r="B237" s="212"/>
      <c r="C237"/>
      <c r="D237"/>
      <c r="E237"/>
      <c r="F237"/>
      <c r="G237" s="163"/>
      <c r="H237"/>
      <c r="I237"/>
      <c r="J237"/>
      <c r="K237"/>
      <c r="L237"/>
      <c r="M237"/>
      <c r="P237" s="163"/>
    </row>
    <row r="238" spans="1:16">
      <c r="A238"/>
      <c r="B238" s="212"/>
      <c r="C238"/>
      <c r="D238"/>
      <c r="E238"/>
      <c r="F238"/>
      <c r="G238" s="163"/>
      <c r="H238"/>
      <c r="I238"/>
      <c r="J238"/>
      <c r="K238"/>
      <c r="L238"/>
      <c r="M238"/>
      <c r="P238" s="163"/>
    </row>
    <row r="239" spans="1:16">
      <c r="A239"/>
      <c r="B239" s="212"/>
      <c r="C239"/>
      <c r="D239"/>
      <c r="E239"/>
      <c r="F239"/>
      <c r="G239" s="163"/>
      <c r="H239"/>
      <c r="I239"/>
      <c r="J239"/>
      <c r="K239"/>
      <c r="L239"/>
      <c r="M239"/>
      <c r="P239" s="163"/>
    </row>
    <row r="240" spans="1:16">
      <c r="A240"/>
      <c r="B240" s="212"/>
      <c r="C240"/>
      <c r="D240"/>
      <c r="E240"/>
      <c r="F240"/>
      <c r="G240" s="163"/>
      <c r="H240"/>
      <c r="I240"/>
      <c r="J240"/>
      <c r="K240"/>
      <c r="L240"/>
      <c r="M240"/>
      <c r="P240" s="163"/>
    </row>
    <row r="241" spans="1:16">
      <c r="A241"/>
      <c r="B241" s="212"/>
      <c r="C241"/>
      <c r="D241"/>
      <c r="E241"/>
      <c r="F241"/>
      <c r="G241" s="163"/>
      <c r="H241"/>
      <c r="I241"/>
      <c r="J241"/>
      <c r="K241"/>
      <c r="L241"/>
      <c r="M241"/>
      <c r="P241" s="163"/>
    </row>
    <row r="242" spans="1:16">
      <c r="A242"/>
      <c r="B242" s="212"/>
      <c r="C242"/>
      <c r="D242"/>
      <c r="E242"/>
      <c r="F242"/>
      <c r="G242" s="163"/>
      <c r="H242"/>
      <c r="I242"/>
      <c r="J242"/>
      <c r="K242"/>
      <c r="L242"/>
      <c r="M242"/>
      <c r="P242" s="163"/>
    </row>
    <row r="243" spans="1:16">
      <c r="A243"/>
      <c r="B243" s="212"/>
      <c r="C243"/>
      <c r="D243"/>
      <c r="E243"/>
      <c r="F243"/>
      <c r="G243" s="163"/>
      <c r="H243"/>
      <c r="I243"/>
      <c r="J243"/>
      <c r="K243"/>
      <c r="L243"/>
      <c r="M243"/>
      <c r="P243" s="163"/>
    </row>
    <row r="244" spans="1:16">
      <c r="A244"/>
      <c r="B244" s="212"/>
      <c r="C244"/>
      <c r="D244"/>
      <c r="E244"/>
      <c r="F244"/>
      <c r="G244" s="163"/>
      <c r="H244"/>
      <c r="I244"/>
      <c r="J244"/>
      <c r="K244"/>
      <c r="L244"/>
      <c r="M244"/>
      <c r="P244" s="163"/>
    </row>
    <row r="245" spans="1:16">
      <c r="A245"/>
      <c r="B245" s="212"/>
      <c r="C245"/>
      <c r="D245"/>
      <c r="E245"/>
      <c r="F245"/>
      <c r="G245" s="163"/>
      <c r="H245"/>
      <c r="I245"/>
      <c r="J245"/>
      <c r="K245"/>
      <c r="L245"/>
      <c r="M245"/>
      <c r="P245" s="163"/>
    </row>
    <row r="246" spans="1:16">
      <c r="A246"/>
      <c r="B246" s="212"/>
      <c r="C246"/>
      <c r="D246"/>
      <c r="E246"/>
      <c r="F246"/>
      <c r="G246" s="163"/>
      <c r="H246"/>
      <c r="I246"/>
      <c r="J246"/>
      <c r="K246"/>
      <c r="L246"/>
      <c r="M246"/>
      <c r="P246" s="163"/>
    </row>
    <row r="247" spans="1:16">
      <c r="A247"/>
      <c r="B247" s="212"/>
      <c r="C247"/>
      <c r="D247"/>
      <c r="E247"/>
      <c r="F247"/>
      <c r="G247" s="163"/>
      <c r="H247"/>
      <c r="I247"/>
      <c r="J247"/>
      <c r="K247"/>
      <c r="L247"/>
      <c r="M247"/>
      <c r="P247" s="163"/>
    </row>
    <row r="248" spans="1:16">
      <c r="A248"/>
      <c r="B248" s="212"/>
      <c r="C248"/>
      <c r="D248"/>
      <c r="E248"/>
      <c r="F248"/>
      <c r="G248" s="163"/>
      <c r="H248"/>
      <c r="I248"/>
      <c r="J248"/>
      <c r="K248"/>
      <c r="L248"/>
      <c r="M248"/>
      <c r="P248" s="163"/>
    </row>
    <row r="249" spans="1:16">
      <c r="A249"/>
      <c r="B249" s="212"/>
      <c r="C249"/>
      <c r="D249"/>
      <c r="E249"/>
      <c r="F249"/>
      <c r="G249" s="163"/>
      <c r="H249"/>
      <c r="I249"/>
      <c r="J249"/>
      <c r="K249"/>
      <c r="L249"/>
      <c r="M249"/>
      <c r="P249" s="163"/>
    </row>
    <row r="250" spans="1:16">
      <c r="A250"/>
      <c r="B250" s="212"/>
      <c r="C250"/>
      <c r="D250"/>
      <c r="E250"/>
      <c r="F250"/>
      <c r="G250" s="163"/>
      <c r="H250"/>
      <c r="I250"/>
      <c r="J250"/>
      <c r="K250"/>
      <c r="L250"/>
      <c r="M250"/>
      <c r="P250" s="163"/>
    </row>
    <row r="251" spans="1:16">
      <c r="A251" s="4"/>
      <c r="J251" s="122"/>
      <c r="K251" s="123"/>
      <c r="L251" s="1"/>
      <c r="M251" s="1"/>
      <c r="P251" s="163"/>
    </row>
    <row r="252" spans="1:16">
      <c r="A252" s="4"/>
      <c r="J252" s="122"/>
      <c r="K252" s="123"/>
      <c r="L252" s="1"/>
      <c r="M252" s="1"/>
      <c r="P252" s="163"/>
    </row>
    <row r="253" spans="1:16">
      <c r="A253" s="4"/>
      <c r="J253" s="122"/>
      <c r="K253" s="123"/>
      <c r="L253" s="1"/>
      <c r="M253" s="1"/>
      <c r="P253" s="163"/>
    </row>
    <row r="254" spans="1:16">
      <c r="A254" s="4"/>
      <c r="J254" s="122"/>
      <c r="K254" s="123"/>
      <c r="L254" s="1"/>
      <c r="M254" s="1"/>
      <c r="P254" s="163"/>
    </row>
    <row r="255" spans="1:16">
      <c r="A255" s="4"/>
      <c r="J255" s="122"/>
      <c r="K255" s="123"/>
      <c r="L255" s="1"/>
      <c r="M255" s="1"/>
      <c r="P255" s="163"/>
    </row>
    <row r="256" spans="1:16">
      <c r="A256" s="4"/>
      <c r="J256" s="122"/>
      <c r="K256" s="123"/>
      <c r="L256" s="1"/>
      <c r="M256" s="1"/>
      <c r="P256" s="163"/>
    </row>
    <row r="257" spans="1:16">
      <c r="A257" s="4"/>
      <c r="J257" s="122"/>
      <c r="K257" s="123"/>
      <c r="L257" s="1"/>
      <c r="M257" s="1"/>
      <c r="P257" s="163"/>
    </row>
    <row r="258" spans="1:16">
      <c r="A258" s="4"/>
      <c r="J258" s="122"/>
      <c r="K258" s="123"/>
      <c r="L258" s="1"/>
      <c r="M258" s="1"/>
      <c r="P258" s="163"/>
    </row>
    <row r="259" spans="1:16">
      <c r="A259" s="4"/>
      <c r="J259" s="122"/>
      <c r="K259" s="123"/>
      <c r="L259" s="1"/>
      <c r="M259" s="1"/>
      <c r="P259" s="163"/>
    </row>
    <row r="260" spans="1:16">
      <c r="A260" s="4"/>
      <c r="J260" s="122"/>
      <c r="K260" s="123"/>
      <c r="L260" s="1"/>
      <c r="M260" s="1"/>
      <c r="P260" s="163"/>
    </row>
    <row r="261" spans="1:16">
      <c r="A261" s="4"/>
      <c r="J261" s="122"/>
      <c r="K261" s="123"/>
      <c r="L261" s="1"/>
      <c r="M261" s="1"/>
      <c r="P261" s="163"/>
    </row>
    <row r="262" spans="1:16">
      <c r="A262" s="4"/>
      <c r="J262" s="122"/>
      <c r="K262" s="123"/>
      <c r="L262" s="1"/>
      <c r="M262" s="1"/>
      <c r="P262" s="163"/>
    </row>
    <row r="263" spans="1:16">
      <c r="A263" s="4"/>
      <c r="J263" s="122"/>
      <c r="K263" s="123"/>
      <c r="L263" s="1"/>
      <c r="M263" s="1"/>
      <c r="P263" s="163"/>
    </row>
    <row r="264" spans="1:16">
      <c r="A264" s="4"/>
      <c r="J264" s="122"/>
      <c r="K264" s="123"/>
      <c r="L264" s="1"/>
      <c r="M264" s="1"/>
      <c r="P264" s="163"/>
    </row>
    <row r="265" spans="1:16">
      <c r="A265" s="4"/>
      <c r="J265" s="122"/>
      <c r="K265" s="123"/>
      <c r="L265" s="1"/>
      <c r="M265" s="1"/>
      <c r="P265" s="163"/>
    </row>
    <row r="266" spans="1:16">
      <c r="A266" s="4"/>
      <c r="J266" s="122"/>
      <c r="K266" s="123"/>
      <c r="L266" s="1"/>
      <c r="M266" s="1"/>
      <c r="P266" s="163"/>
    </row>
    <row r="267" spans="1:16">
      <c r="A267" s="4"/>
      <c r="J267" s="122"/>
      <c r="K267" s="123"/>
      <c r="L267" s="1"/>
      <c r="M267" s="1"/>
      <c r="P267" s="163"/>
    </row>
    <row r="268" spans="1:16">
      <c r="A268" s="4"/>
      <c r="J268" s="122"/>
      <c r="K268" s="123"/>
      <c r="L268" s="1"/>
      <c r="M268" s="1"/>
      <c r="P268" s="163"/>
    </row>
    <row r="269" spans="1:16">
      <c r="A269" s="4"/>
      <c r="J269" s="122"/>
      <c r="K269" s="123"/>
      <c r="L269" s="1"/>
      <c r="M269" s="1"/>
      <c r="P269" s="163"/>
    </row>
    <row r="270" spans="1:16">
      <c r="A270" s="4"/>
      <c r="J270" s="122"/>
      <c r="K270" s="123"/>
      <c r="L270" s="1"/>
      <c r="M270" s="1"/>
      <c r="P270" s="163"/>
    </row>
    <row r="271" spans="1:16">
      <c r="A271" s="4"/>
      <c r="J271" s="122"/>
      <c r="K271" s="123"/>
      <c r="L271" s="1"/>
      <c r="M271" s="1"/>
      <c r="P271" s="163"/>
    </row>
    <row r="272" spans="1:16">
      <c r="A272" s="4"/>
      <c r="J272" s="122"/>
      <c r="K272" s="123"/>
      <c r="L272" s="1"/>
      <c r="M272" s="1"/>
      <c r="P272" s="163"/>
    </row>
    <row r="273" spans="1:16">
      <c r="A273" s="4"/>
      <c r="J273" s="122"/>
      <c r="K273" s="123"/>
      <c r="L273" s="1"/>
      <c r="M273" s="1"/>
      <c r="P273" s="163"/>
    </row>
    <row r="274" spans="1:16">
      <c r="A274" s="4"/>
      <c r="J274" s="122"/>
      <c r="K274" s="123"/>
      <c r="L274" s="1"/>
      <c r="M274" s="1"/>
      <c r="P274" s="163"/>
    </row>
    <row r="275" spans="1:16">
      <c r="A275" s="4"/>
      <c r="J275" s="122"/>
      <c r="K275" s="123"/>
      <c r="L275" s="1"/>
      <c r="M275" s="1"/>
      <c r="P275" s="163"/>
    </row>
    <row r="276" spans="1:16">
      <c r="A276" s="4"/>
      <c r="J276" s="122"/>
      <c r="K276" s="123"/>
      <c r="L276" s="1"/>
      <c r="M276" s="1"/>
      <c r="P276" s="163"/>
    </row>
    <row r="277" spans="1:16">
      <c r="A277" s="4"/>
      <c r="J277" s="122"/>
      <c r="K277" s="123"/>
      <c r="L277" s="1"/>
      <c r="M277" s="1"/>
      <c r="P277" s="163"/>
    </row>
    <row r="278" spans="1:16">
      <c r="A278" s="4"/>
      <c r="J278" s="122"/>
      <c r="K278" s="123"/>
      <c r="L278" s="1"/>
      <c r="M278" s="1"/>
      <c r="P278" s="163"/>
    </row>
    <row r="279" spans="1:16">
      <c r="A279" s="4"/>
      <c r="J279" s="122"/>
      <c r="K279" s="123"/>
      <c r="L279" s="1"/>
      <c r="M279" s="1"/>
      <c r="P279" s="163"/>
    </row>
    <row r="280" spans="1:16">
      <c r="A280" s="4"/>
      <c r="J280" s="122"/>
      <c r="K280" s="123"/>
      <c r="L280" s="1"/>
      <c r="M280" s="1"/>
      <c r="P280" s="163"/>
    </row>
    <row r="281" spans="1:16">
      <c r="A281" s="4"/>
      <c r="J281" s="122"/>
      <c r="K281" s="123"/>
      <c r="L281" s="1"/>
      <c r="M281" s="1"/>
      <c r="P281" s="163"/>
    </row>
    <row r="282" spans="1:16">
      <c r="A282" s="4"/>
      <c r="J282" s="122"/>
      <c r="K282" s="123"/>
      <c r="L282" s="1"/>
      <c r="M282" s="1"/>
      <c r="P282" s="163"/>
    </row>
    <row r="283" spans="1:16">
      <c r="A283" s="4"/>
      <c r="J283" s="122"/>
      <c r="K283" s="123"/>
      <c r="L283" s="1"/>
      <c r="M283" s="1"/>
      <c r="P283" s="163"/>
    </row>
    <row r="284" spans="1:16">
      <c r="A284" s="4"/>
      <c r="J284" s="122"/>
      <c r="K284" s="123"/>
      <c r="L284" s="1"/>
      <c r="M284" s="1"/>
      <c r="P284" s="163"/>
    </row>
    <row r="285" spans="1:16">
      <c r="A285" s="4"/>
      <c r="J285" s="122"/>
      <c r="K285" s="123"/>
      <c r="L285" s="1"/>
      <c r="M285" s="1"/>
      <c r="P285" s="163"/>
    </row>
    <row r="286" spans="1:16">
      <c r="A286" s="4"/>
      <c r="J286" s="122"/>
      <c r="K286" s="123"/>
      <c r="L286" s="1"/>
      <c r="M286" s="1"/>
      <c r="P286" s="163"/>
    </row>
    <row r="287" spans="1:16">
      <c r="A287" s="4"/>
      <c r="J287" s="122"/>
      <c r="K287" s="123"/>
      <c r="L287" s="1"/>
      <c r="M287" s="1"/>
      <c r="P287" s="163"/>
    </row>
    <row r="288" spans="1:16">
      <c r="A288" s="4"/>
      <c r="J288" s="122"/>
      <c r="K288" s="123"/>
      <c r="L288" s="1"/>
      <c r="M288" s="1"/>
      <c r="P288" s="163"/>
    </row>
    <row r="289" spans="1:16">
      <c r="A289" s="4"/>
      <c r="J289" s="122"/>
      <c r="K289" s="123"/>
      <c r="L289" s="1"/>
      <c r="M289" s="1"/>
      <c r="P289" s="163"/>
    </row>
    <row r="290" spans="1:16">
      <c r="A290" s="4"/>
      <c r="J290" s="122"/>
      <c r="K290" s="123"/>
      <c r="L290" s="1"/>
      <c r="M290" s="1"/>
      <c r="P290" s="163"/>
    </row>
    <row r="291" spans="1:16">
      <c r="A291" s="4"/>
      <c r="J291" s="122"/>
      <c r="K291" s="123"/>
      <c r="L291" s="1"/>
      <c r="M291" s="1"/>
      <c r="P291" s="163"/>
    </row>
    <row r="292" spans="1:16">
      <c r="A292" s="4"/>
      <c r="J292" s="122"/>
      <c r="K292" s="123"/>
      <c r="L292" s="1"/>
      <c r="M292" s="1"/>
      <c r="P292" s="163"/>
    </row>
    <row r="293" spans="1:16">
      <c r="A293" s="4"/>
      <c r="J293" s="122"/>
      <c r="K293" s="123"/>
      <c r="L293" s="1"/>
      <c r="M293" s="1"/>
      <c r="P293" s="163"/>
    </row>
    <row r="294" spans="1:16">
      <c r="A294" s="4"/>
      <c r="J294" s="122"/>
      <c r="K294" s="123"/>
      <c r="L294" s="1"/>
      <c r="M294" s="1"/>
      <c r="P294" s="163"/>
    </row>
    <row r="295" spans="1:16">
      <c r="A295" s="4"/>
      <c r="J295" s="122"/>
      <c r="K295" s="123"/>
      <c r="L295" s="1"/>
      <c r="M295" s="1"/>
      <c r="P295" s="163"/>
    </row>
    <row r="296" spans="1:16">
      <c r="A296" s="4"/>
      <c r="J296" s="122"/>
      <c r="K296" s="123"/>
      <c r="L296" s="1"/>
      <c r="M296" s="1"/>
      <c r="P296" s="163"/>
    </row>
    <row r="297" spans="1:16">
      <c r="A297" s="4"/>
      <c r="J297" s="122"/>
      <c r="K297" s="123"/>
      <c r="L297" s="1"/>
      <c r="M297" s="1"/>
      <c r="P297" s="163"/>
    </row>
    <row r="298" spans="1:16">
      <c r="A298" s="4"/>
      <c r="J298" s="122"/>
      <c r="K298" s="123"/>
      <c r="L298" s="1"/>
      <c r="M298" s="1"/>
      <c r="P298" s="163"/>
    </row>
    <row r="299" spans="1:16">
      <c r="A299" s="4"/>
      <c r="J299" s="122"/>
      <c r="K299" s="123"/>
      <c r="L299" s="1"/>
      <c r="M299" s="1"/>
      <c r="P299" s="163"/>
    </row>
    <row r="300" spans="1:16">
      <c r="A300" s="4"/>
      <c r="J300" s="122"/>
      <c r="K300" s="123"/>
      <c r="L300" s="1"/>
      <c r="M300" s="1"/>
      <c r="P300" s="163"/>
    </row>
    <row r="301" spans="1:16">
      <c r="A301" s="4"/>
      <c r="J301" s="122"/>
      <c r="K301" s="123"/>
      <c r="L301" s="1"/>
      <c r="M301" s="1"/>
      <c r="P301" s="163"/>
    </row>
    <row r="302" spans="1:16">
      <c r="A302" s="4"/>
      <c r="J302" s="122"/>
      <c r="K302" s="123"/>
      <c r="L302" s="1"/>
      <c r="M302" s="1"/>
      <c r="P302" s="163"/>
    </row>
    <row r="303" spans="1:16">
      <c r="A303" s="4"/>
      <c r="J303" s="122"/>
      <c r="K303" s="123"/>
      <c r="L303" s="1"/>
      <c r="M303" s="1"/>
      <c r="P303" s="163"/>
    </row>
    <row r="304" spans="1:16">
      <c r="A304" s="4"/>
      <c r="J304" s="122"/>
      <c r="K304" s="123"/>
      <c r="L304" s="1"/>
      <c r="M304" s="1"/>
      <c r="P304" s="163"/>
    </row>
    <row r="305" spans="1:16">
      <c r="A305" s="4"/>
      <c r="J305" s="122"/>
      <c r="K305" s="123"/>
      <c r="L305" s="1"/>
      <c r="M305" s="1"/>
      <c r="P305" s="163"/>
    </row>
    <row r="306" spans="1:16">
      <c r="A306" s="4"/>
      <c r="J306" s="122"/>
      <c r="K306" s="123"/>
      <c r="L306" s="1"/>
      <c r="M306" s="1"/>
      <c r="P306" s="163"/>
    </row>
    <row r="307" spans="1:16">
      <c r="A307" s="4"/>
      <c r="J307" s="122"/>
      <c r="K307" s="123"/>
      <c r="L307" s="1"/>
      <c r="M307" s="1"/>
      <c r="P307" s="163"/>
    </row>
    <row r="308" spans="1:16">
      <c r="A308" s="4"/>
      <c r="J308" s="122"/>
      <c r="K308" s="123"/>
      <c r="L308" s="1"/>
      <c r="M308" s="1"/>
      <c r="P308" s="163"/>
    </row>
    <row r="309" spans="1:16">
      <c r="A309" s="4"/>
      <c r="J309" s="122"/>
      <c r="K309" s="123"/>
      <c r="L309" s="1"/>
      <c r="M309" s="1"/>
      <c r="P309" s="163"/>
    </row>
    <row r="310" spans="1:16">
      <c r="A310" s="4"/>
      <c r="J310" s="122"/>
      <c r="K310" s="123"/>
      <c r="L310" s="1"/>
      <c r="M310" s="1"/>
      <c r="P310" s="163"/>
    </row>
    <row r="311" spans="1:16">
      <c r="A311" s="4"/>
      <c r="J311" s="122"/>
      <c r="K311" s="123"/>
      <c r="L311" s="1"/>
      <c r="M311" s="1"/>
      <c r="P311" s="163"/>
    </row>
    <row r="312" spans="1:16">
      <c r="A312" s="4"/>
      <c r="J312" s="122"/>
      <c r="K312" s="123"/>
      <c r="L312" s="1"/>
      <c r="M312" s="1"/>
      <c r="P312" s="163"/>
    </row>
    <row r="313" spans="1:16">
      <c r="A313" s="4"/>
      <c r="J313" s="122"/>
      <c r="K313" s="123"/>
      <c r="L313" s="1"/>
      <c r="M313" s="1"/>
      <c r="P313" s="163"/>
    </row>
    <row r="314" spans="1:16">
      <c r="A314" s="4"/>
      <c r="J314" s="122"/>
      <c r="K314" s="123"/>
      <c r="L314" s="1"/>
      <c r="M314" s="1"/>
      <c r="P314" s="163"/>
    </row>
    <row r="315" spans="1:16">
      <c r="A315" s="4"/>
      <c r="J315" s="122"/>
      <c r="K315" s="123"/>
      <c r="L315" s="1"/>
      <c r="M315" s="1"/>
      <c r="P315" s="163"/>
    </row>
    <row r="316" spans="1:16">
      <c r="A316" s="4"/>
      <c r="J316" s="122"/>
      <c r="K316" s="123"/>
      <c r="L316" s="1"/>
      <c r="M316" s="1"/>
      <c r="P316" s="163"/>
    </row>
    <row r="317" spans="1:16">
      <c r="A317" s="4"/>
      <c r="J317" s="122"/>
      <c r="K317" s="123"/>
      <c r="L317" s="1"/>
      <c r="M317" s="1"/>
      <c r="P317" s="163"/>
    </row>
    <row r="318" spans="1:16">
      <c r="A318" s="4"/>
      <c r="J318" s="122"/>
      <c r="K318" s="123"/>
      <c r="L318" s="1"/>
      <c r="M318" s="1"/>
      <c r="P318" s="163"/>
    </row>
    <row r="319" spans="1:16">
      <c r="A319" s="4"/>
      <c r="J319" s="122"/>
      <c r="K319" s="123"/>
      <c r="L319" s="1"/>
      <c r="M319" s="1"/>
      <c r="P319" s="163"/>
    </row>
    <row r="320" spans="1:16">
      <c r="A320" s="4"/>
      <c r="J320" s="122"/>
      <c r="K320" s="123"/>
      <c r="L320" s="1"/>
      <c r="M320" s="1"/>
      <c r="P320" s="163"/>
    </row>
    <row r="321" spans="1:16">
      <c r="A321" s="4"/>
      <c r="J321" s="122"/>
      <c r="K321" s="123"/>
      <c r="L321" s="1"/>
      <c r="M321" s="1"/>
      <c r="P321" s="163"/>
    </row>
    <row r="322" spans="1:16">
      <c r="A322" s="4"/>
      <c r="J322" s="122"/>
      <c r="K322" s="123"/>
      <c r="L322" s="1"/>
      <c r="M322" s="1"/>
      <c r="P322" s="163"/>
    </row>
    <row r="323" spans="1:16">
      <c r="A323" s="4"/>
      <c r="J323" s="122"/>
      <c r="K323" s="123"/>
      <c r="L323" s="1"/>
      <c r="M323" s="1"/>
      <c r="P323" s="163"/>
    </row>
    <row r="324" spans="1:16">
      <c r="A324" s="4"/>
      <c r="J324" s="122"/>
      <c r="K324" s="123"/>
      <c r="L324" s="1"/>
      <c r="M324" s="1"/>
      <c r="P324" s="163"/>
    </row>
    <row r="325" spans="1:16">
      <c r="A325" s="4"/>
      <c r="J325" s="122"/>
      <c r="K325" s="123"/>
      <c r="L325" s="1"/>
      <c r="M325" s="1"/>
      <c r="P325" s="163"/>
    </row>
    <row r="326" spans="1:16">
      <c r="A326" s="4"/>
      <c r="J326" s="122"/>
      <c r="K326" s="123"/>
      <c r="L326" s="1"/>
      <c r="M326" s="1"/>
      <c r="P326" s="163"/>
    </row>
    <row r="327" spans="1:16">
      <c r="A327" s="4"/>
      <c r="J327" s="122"/>
      <c r="K327" s="123"/>
      <c r="L327" s="1"/>
      <c r="M327" s="1"/>
      <c r="P327" s="163"/>
    </row>
    <row r="328" spans="1:16">
      <c r="A328" s="4"/>
      <c r="J328" s="122"/>
      <c r="K328" s="123"/>
      <c r="L328" s="1"/>
      <c r="M328" s="1"/>
      <c r="P328" s="163"/>
    </row>
    <row r="329" spans="1:16">
      <c r="A329" s="4"/>
      <c r="J329" s="122"/>
      <c r="K329" s="123"/>
      <c r="L329" s="1"/>
      <c r="M329" s="1"/>
      <c r="P329" s="163"/>
    </row>
    <row r="330" spans="1:16">
      <c r="A330" s="4"/>
      <c r="J330" s="122"/>
      <c r="K330" s="123"/>
      <c r="L330" s="1"/>
      <c r="M330" s="1"/>
      <c r="P330" s="163"/>
    </row>
    <row r="331" spans="1:16">
      <c r="A331" s="4"/>
      <c r="J331" s="122"/>
      <c r="K331" s="123"/>
      <c r="L331" s="1"/>
      <c r="M331" s="1"/>
      <c r="P331" s="163"/>
    </row>
    <row r="332" spans="1:16">
      <c r="A332" s="4"/>
      <c r="J332" s="122"/>
      <c r="K332" s="123"/>
      <c r="L332" s="1"/>
      <c r="M332" s="1"/>
      <c r="P332" s="163"/>
    </row>
    <row r="333" spans="1:16">
      <c r="A333" s="4"/>
      <c r="J333" s="122"/>
      <c r="K333" s="123"/>
      <c r="L333" s="1"/>
      <c r="M333" s="1"/>
      <c r="P333" s="163"/>
    </row>
    <row r="334" spans="1:16">
      <c r="A334" s="4"/>
      <c r="J334" s="122"/>
      <c r="K334" s="123"/>
      <c r="L334" s="1"/>
      <c r="M334" s="1"/>
      <c r="P334" s="163"/>
    </row>
    <row r="335" spans="1:16">
      <c r="A335" s="4"/>
      <c r="J335" s="122"/>
      <c r="K335" s="123"/>
      <c r="L335" s="1"/>
      <c r="M335" s="1"/>
      <c r="P335" s="163"/>
    </row>
    <row r="336" spans="1:16">
      <c r="A336" s="4"/>
      <c r="J336" s="122"/>
      <c r="K336" s="123"/>
      <c r="L336" s="1"/>
      <c r="M336" s="1"/>
      <c r="P336" s="163"/>
    </row>
    <row r="337" spans="1:16">
      <c r="A337" s="4"/>
      <c r="J337" s="122"/>
      <c r="K337" s="123"/>
      <c r="L337" s="1"/>
      <c r="M337" s="1"/>
      <c r="P337" s="163"/>
    </row>
    <row r="338" spans="1:16">
      <c r="A338" s="4"/>
      <c r="J338" s="122"/>
      <c r="K338" s="123"/>
      <c r="L338" s="1"/>
      <c r="M338" s="1"/>
      <c r="P338" s="163"/>
    </row>
    <row r="339" spans="1:16">
      <c r="A339" s="4"/>
      <c r="J339" s="122"/>
      <c r="K339" s="123"/>
      <c r="L339" s="1"/>
      <c r="M339" s="1"/>
      <c r="P339" s="163"/>
    </row>
    <row r="340" spans="1:16">
      <c r="A340" s="4"/>
      <c r="J340" s="122"/>
      <c r="K340" s="123"/>
      <c r="L340" s="1"/>
      <c r="M340" s="1"/>
      <c r="P340" s="163"/>
    </row>
    <row r="341" spans="1:16">
      <c r="A341" s="4"/>
      <c r="J341" s="122"/>
      <c r="K341" s="123"/>
      <c r="L341" s="1"/>
      <c r="M341" s="1"/>
      <c r="P341" s="163"/>
    </row>
    <row r="342" spans="1:16">
      <c r="A342" s="4"/>
      <c r="J342" s="122"/>
      <c r="K342" s="123"/>
      <c r="L342" s="1"/>
      <c r="M342" s="1"/>
      <c r="P342" s="163"/>
    </row>
    <row r="343" spans="1:16">
      <c r="A343" s="4"/>
      <c r="J343" s="122"/>
      <c r="K343" s="123"/>
      <c r="L343" s="1"/>
      <c r="M343" s="1"/>
      <c r="P343" s="163"/>
    </row>
    <row r="344" spans="1:16">
      <c r="A344" s="4"/>
      <c r="J344" s="122"/>
      <c r="K344" s="123"/>
      <c r="L344" s="1"/>
      <c r="M344" s="1"/>
      <c r="P344" s="163"/>
    </row>
    <row r="345" spans="1:16">
      <c r="A345" s="4"/>
      <c r="J345" s="122"/>
      <c r="K345" s="123"/>
      <c r="L345" s="1"/>
      <c r="M345" s="1"/>
      <c r="P345" s="163"/>
    </row>
    <row r="346" spans="1:16">
      <c r="A346" s="4"/>
      <c r="J346" s="122"/>
      <c r="K346" s="123"/>
      <c r="L346" s="1"/>
      <c r="M346" s="1"/>
      <c r="P346" s="163"/>
    </row>
    <row r="347" spans="1:16">
      <c r="A347" s="4"/>
      <c r="J347" s="122"/>
      <c r="K347" s="123"/>
      <c r="L347" s="1"/>
      <c r="M347" s="1"/>
      <c r="P347" s="163"/>
    </row>
    <row r="348" spans="1:16">
      <c r="A348" s="4"/>
      <c r="J348" s="122"/>
      <c r="K348" s="123"/>
      <c r="L348" s="1"/>
      <c r="M348" s="1"/>
      <c r="P348" s="163"/>
    </row>
    <row r="349" spans="1:16">
      <c r="A349" s="4"/>
      <c r="J349" s="122"/>
      <c r="K349" s="123"/>
      <c r="L349" s="1"/>
      <c r="M349" s="1"/>
      <c r="P349" s="163"/>
    </row>
    <row r="350" spans="1:16">
      <c r="A350" s="4"/>
      <c r="J350" s="122"/>
      <c r="K350" s="123"/>
      <c r="L350" s="1"/>
      <c r="M350" s="1"/>
      <c r="P350" s="163"/>
    </row>
    <row r="351" spans="1:16">
      <c r="A351" s="4"/>
      <c r="J351" s="122"/>
      <c r="K351" s="123"/>
      <c r="L351" s="1"/>
      <c r="M351" s="1"/>
      <c r="P351" s="163"/>
    </row>
    <row r="352" spans="1:16">
      <c r="A352" s="4"/>
      <c r="J352" s="122"/>
      <c r="K352" s="123"/>
      <c r="L352" s="1"/>
      <c r="M352" s="1"/>
      <c r="P352" s="163"/>
    </row>
    <row r="353" spans="1:16">
      <c r="A353" s="4"/>
      <c r="J353" s="122"/>
      <c r="K353" s="123"/>
      <c r="L353" s="1"/>
      <c r="M353" s="1"/>
      <c r="P353" s="163"/>
    </row>
    <row r="354" spans="1:16">
      <c r="A354" s="4"/>
      <c r="J354" s="122"/>
      <c r="K354" s="123"/>
      <c r="L354" s="1"/>
      <c r="M354" s="1"/>
      <c r="P354" s="163"/>
    </row>
    <row r="355" spans="1:16">
      <c r="A355" s="4"/>
      <c r="J355" s="122"/>
      <c r="K355" s="123"/>
      <c r="L355" s="1"/>
      <c r="M355" s="1"/>
      <c r="P355" s="163"/>
    </row>
    <row r="356" spans="1:16">
      <c r="A356" s="4"/>
      <c r="J356" s="122"/>
      <c r="K356" s="123"/>
      <c r="L356" s="1"/>
      <c r="M356" s="1"/>
      <c r="P356" s="163"/>
    </row>
    <row r="357" spans="1:16">
      <c r="A357" s="4"/>
      <c r="J357" s="122"/>
      <c r="K357" s="123"/>
      <c r="L357" s="1"/>
      <c r="M357" s="1"/>
      <c r="P357" s="163"/>
    </row>
    <row r="358" spans="1:16">
      <c r="A358" s="4"/>
      <c r="J358" s="122"/>
      <c r="K358" s="123"/>
      <c r="L358" s="1"/>
      <c r="M358" s="1"/>
      <c r="P358" s="163"/>
    </row>
    <row r="359" spans="1:16">
      <c r="A359" s="4"/>
      <c r="J359" s="122"/>
      <c r="K359" s="123"/>
      <c r="L359" s="1"/>
      <c r="M359" s="1"/>
      <c r="P359" s="163"/>
    </row>
    <row r="360" spans="1:16">
      <c r="A360" s="4"/>
      <c r="J360" s="122"/>
      <c r="K360" s="123"/>
      <c r="L360" s="1"/>
      <c r="M360" s="1"/>
      <c r="P360" s="163"/>
    </row>
    <row r="361" spans="1:16">
      <c r="A361" s="4"/>
      <c r="J361" s="122"/>
      <c r="K361" s="123"/>
      <c r="L361" s="1"/>
      <c r="M361" s="1"/>
      <c r="P361" s="163"/>
    </row>
    <row r="362" spans="1:16">
      <c r="A362" s="4"/>
      <c r="J362" s="122"/>
      <c r="K362" s="123"/>
      <c r="L362" s="1"/>
      <c r="M362" s="1"/>
      <c r="P362" s="163"/>
    </row>
    <row r="363" spans="1:16">
      <c r="A363" s="4"/>
      <c r="J363" s="122"/>
      <c r="K363" s="123"/>
      <c r="L363" s="1"/>
      <c r="M363" s="1"/>
      <c r="P363" s="163"/>
    </row>
    <row r="364" spans="1:16">
      <c r="A364" s="4"/>
      <c r="J364" s="122"/>
      <c r="K364" s="123"/>
      <c r="L364" s="1"/>
      <c r="M364" s="1"/>
      <c r="P364" s="163"/>
    </row>
    <row r="365" spans="1:16">
      <c r="A365" s="4"/>
      <c r="J365" s="122"/>
      <c r="K365" s="123"/>
      <c r="L365" s="1"/>
      <c r="M365" s="1"/>
      <c r="P365" s="163"/>
    </row>
    <row r="366" spans="1:16">
      <c r="A366" s="4"/>
      <c r="J366" s="122"/>
      <c r="K366" s="123"/>
      <c r="L366" s="1"/>
      <c r="M366" s="1"/>
      <c r="P366" s="163"/>
    </row>
    <row r="367" spans="1:16">
      <c r="A367" s="4"/>
      <c r="J367" s="122"/>
      <c r="K367" s="123"/>
      <c r="L367" s="1"/>
      <c r="M367" s="1"/>
      <c r="P367" s="163"/>
    </row>
    <row r="368" spans="1:16">
      <c r="A368" s="4"/>
      <c r="J368" s="122"/>
      <c r="K368" s="123"/>
      <c r="L368" s="1"/>
      <c r="M368" s="1"/>
      <c r="P368" s="163"/>
    </row>
    <row r="369" spans="1:16">
      <c r="A369" s="4"/>
      <c r="J369" s="122"/>
      <c r="K369" s="123"/>
      <c r="L369" s="1"/>
      <c r="M369" s="1"/>
      <c r="P369" s="163"/>
    </row>
    <row r="370" spans="1:16">
      <c r="A370" s="4"/>
      <c r="J370" s="122"/>
      <c r="K370" s="123"/>
      <c r="L370" s="1"/>
      <c r="M370" s="1"/>
      <c r="P370" s="163"/>
    </row>
    <row r="371" spans="1:16">
      <c r="A371" s="4"/>
      <c r="J371" s="122"/>
      <c r="K371" s="123"/>
      <c r="L371" s="1"/>
      <c r="M371" s="1"/>
      <c r="P371" s="163"/>
    </row>
    <row r="372" spans="1:16">
      <c r="A372" s="4"/>
      <c r="J372" s="122"/>
      <c r="K372" s="123"/>
      <c r="L372" s="1"/>
      <c r="M372" s="1"/>
      <c r="P372" s="163"/>
    </row>
    <row r="373" spans="1:16">
      <c r="A373" s="4"/>
      <c r="J373" s="122"/>
      <c r="K373" s="123"/>
      <c r="L373" s="1"/>
      <c r="M373" s="1"/>
      <c r="P373" s="163"/>
    </row>
    <row r="374" spans="1:16">
      <c r="A374" s="4"/>
      <c r="J374" s="122"/>
      <c r="K374" s="123"/>
      <c r="L374" s="1"/>
      <c r="M374" s="1"/>
      <c r="P374" s="163"/>
    </row>
    <row r="375" spans="1:16">
      <c r="A375" s="4"/>
      <c r="J375" s="122"/>
      <c r="K375" s="123"/>
      <c r="L375" s="1"/>
      <c r="M375" s="1"/>
      <c r="P375" s="163"/>
    </row>
    <row r="376" spans="1:16">
      <c r="A376" s="4"/>
      <c r="J376" s="122"/>
      <c r="K376" s="123"/>
      <c r="L376" s="1"/>
      <c r="M376" s="1"/>
      <c r="P376" s="163"/>
    </row>
    <row r="377" spans="1:16">
      <c r="A377" s="4"/>
      <c r="J377" s="122"/>
      <c r="K377" s="123"/>
      <c r="L377" s="1"/>
      <c r="M377" s="1"/>
      <c r="P377" s="163"/>
    </row>
    <row r="378" spans="1:16">
      <c r="A378" s="4"/>
      <c r="J378" s="122"/>
      <c r="K378" s="123"/>
      <c r="L378" s="1"/>
      <c r="M378" s="1"/>
      <c r="P378" s="163"/>
    </row>
    <row r="379" spans="1:16">
      <c r="A379" s="4"/>
      <c r="J379" s="122"/>
      <c r="K379" s="123"/>
      <c r="L379" s="1"/>
      <c r="M379" s="1"/>
      <c r="P379" s="163"/>
    </row>
    <row r="380" spans="1:16">
      <c r="A380" s="4"/>
      <c r="J380" s="122"/>
      <c r="K380" s="123"/>
      <c r="L380" s="1"/>
      <c r="M380" s="1"/>
      <c r="P380" s="163"/>
    </row>
    <row r="381" spans="1:16">
      <c r="A381" s="4"/>
      <c r="J381" s="122"/>
      <c r="K381" s="123"/>
      <c r="L381" s="1"/>
      <c r="M381" s="1"/>
      <c r="P381" s="163"/>
    </row>
    <row r="382" spans="1:16">
      <c r="A382" s="4"/>
      <c r="J382" s="122"/>
      <c r="K382" s="123"/>
      <c r="L382" s="1"/>
      <c r="M382" s="1"/>
      <c r="P382" s="163"/>
    </row>
    <row r="383" spans="1:16">
      <c r="A383" s="4"/>
      <c r="J383" s="122"/>
      <c r="K383" s="123"/>
      <c r="L383" s="1"/>
      <c r="M383" s="1"/>
      <c r="P383" s="163"/>
    </row>
    <row r="384" spans="1:16">
      <c r="A384" s="4"/>
      <c r="J384" s="122"/>
      <c r="K384" s="123"/>
      <c r="L384" s="1"/>
      <c r="M384" s="1"/>
      <c r="P384" s="163"/>
    </row>
    <row r="385" spans="1:16">
      <c r="A385" s="4"/>
      <c r="J385" s="122"/>
      <c r="K385" s="123"/>
      <c r="L385" s="1"/>
      <c r="M385" s="1"/>
      <c r="P385" s="163"/>
    </row>
    <row r="386" spans="1:16">
      <c r="A386" s="4"/>
      <c r="J386" s="122"/>
      <c r="K386" s="123"/>
      <c r="L386" s="1"/>
      <c r="M386" s="1"/>
      <c r="P386" s="163"/>
    </row>
    <row r="387" spans="1:16">
      <c r="A387" s="4"/>
      <c r="J387" s="122"/>
      <c r="K387" s="123"/>
      <c r="L387" s="1"/>
      <c r="M387" s="1"/>
      <c r="P387" s="163"/>
    </row>
    <row r="388" spans="1:16">
      <c r="A388" s="4"/>
      <c r="J388" s="122"/>
      <c r="K388" s="123"/>
      <c r="L388" s="1"/>
      <c r="M388" s="1"/>
      <c r="P388" s="163"/>
    </row>
    <row r="389" spans="1:16">
      <c r="A389" s="4"/>
      <c r="J389" s="122"/>
      <c r="K389" s="123"/>
      <c r="L389" s="1"/>
      <c r="M389" s="1"/>
      <c r="P389" s="163"/>
    </row>
    <row r="390" spans="1:16">
      <c r="A390" s="4"/>
      <c r="J390" s="122"/>
      <c r="K390" s="123"/>
      <c r="L390" s="1"/>
      <c r="M390" s="1"/>
      <c r="P390" s="163"/>
    </row>
    <row r="391" spans="1:16">
      <c r="A391" s="4"/>
      <c r="J391" s="122"/>
      <c r="K391" s="123"/>
      <c r="L391" s="1"/>
      <c r="M391" s="1"/>
      <c r="P391" s="163"/>
    </row>
    <row r="392" spans="1:16">
      <c r="A392" s="4"/>
      <c r="J392" s="122"/>
      <c r="K392" s="123"/>
      <c r="L392" s="1"/>
      <c r="M392" s="1"/>
      <c r="P392" s="163"/>
    </row>
    <row r="393" spans="1:16">
      <c r="A393" s="4"/>
      <c r="J393" s="122"/>
      <c r="K393" s="123"/>
      <c r="L393" s="1"/>
      <c r="M393" s="1"/>
      <c r="P393" s="163"/>
    </row>
    <row r="394" spans="1:16">
      <c r="A394" s="4"/>
      <c r="J394" s="122"/>
      <c r="K394" s="123"/>
      <c r="L394" s="1"/>
      <c r="M394" s="1"/>
      <c r="P394" s="163"/>
    </row>
    <row r="395" spans="1:16">
      <c r="A395" s="4"/>
      <c r="J395" s="122"/>
      <c r="K395" s="123"/>
      <c r="L395" s="1"/>
      <c r="M395" s="1"/>
      <c r="P395" s="163"/>
    </row>
    <row r="396" spans="1:16">
      <c r="A396" s="4"/>
      <c r="J396" s="122"/>
      <c r="K396" s="123"/>
      <c r="L396" s="1"/>
      <c r="M396" s="1"/>
      <c r="P396" s="163"/>
    </row>
    <row r="397" spans="1:16">
      <c r="A397" s="4"/>
      <c r="J397" s="122"/>
      <c r="K397" s="123"/>
      <c r="L397" s="1"/>
      <c r="M397" s="1"/>
      <c r="P397" s="163"/>
    </row>
    <row r="398" spans="1:16">
      <c r="A398" s="4"/>
      <c r="J398" s="122"/>
      <c r="K398" s="123"/>
      <c r="L398" s="1"/>
      <c r="M398" s="1"/>
      <c r="P398" s="163"/>
    </row>
    <row r="399" spans="1:16">
      <c r="A399" s="4"/>
      <c r="J399" s="122"/>
      <c r="K399" s="123"/>
      <c r="L399" s="1"/>
      <c r="M399" s="1"/>
      <c r="P399" s="163"/>
    </row>
    <row r="400" spans="1:16">
      <c r="A400" s="4"/>
      <c r="J400" s="122"/>
      <c r="K400" s="123"/>
      <c r="L400" s="1"/>
      <c r="M400" s="1"/>
      <c r="P400" s="163"/>
    </row>
    <row r="401" spans="1:16">
      <c r="A401" s="4"/>
      <c r="J401" s="122"/>
      <c r="K401" s="123"/>
      <c r="L401" s="1"/>
      <c r="M401" s="1"/>
      <c r="P401" s="163"/>
    </row>
    <row r="402" spans="1:16">
      <c r="A402" s="4"/>
      <c r="J402" s="122"/>
      <c r="K402" s="123"/>
      <c r="L402" s="1"/>
      <c r="M402" s="1"/>
      <c r="P402" s="163"/>
    </row>
    <row r="403" spans="1:16">
      <c r="A403" s="4"/>
      <c r="J403" s="122"/>
      <c r="K403" s="123"/>
      <c r="L403" s="1"/>
      <c r="M403" s="1"/>
      <c r="P403" s="163"/>
    </row>
    <row r="404" spans="1:16">
      <c r="A404" s="4"/>
      <c r="J404" s="122"/>
      <c r="K404" s="123"/>
      <c r="L404" s="1"/>
      <c r="M404" s="1"/>
      <c r="P404" s="163"/>
    </row>
    <row r="405" spans="1:16">
      <c r="A405" s="4"/>
      <c r="J405" s="122"/>
      <c r="K405" s="123"/>
      <c r="L405" s="1"/>
      <c r="M405" s="1"/>
      <c r="P405" s="163"/>
    </row>
    <row r="406" spans="1:16">
      <c r="A406" s="4"/>
      <c r="J406" s="122"/>
      <c r="K406" s="123"/>
      <c r="L406" s="1"/>
      <c r="M406" s="1"/>
      <c r="P406" s="163"/>
    </row>
    <row r="407" spans="1:16">
      <c r="A407" s="4"/>
      <c r="J407" s="122"/>
      <c r="K407" s="123"/>
      <c r="L407" s="1"/>
      <c r="M407" s="1"/>
      <c r="P407" s="163"/>
    </row>
    <row r="408" spans="1:16">
      <c r="A408" s="4"/>
      <c r="J408" s="122"/>
      <c r="K408" s="123"/>
      <c r="L408" s="1"/>
      <c r="M408" s="1"/>
      <c r="P408" s="163"/>
    </row>
    <row r="409" spans="1:16">
      <c r="A409" s="4"/>
      <c r="J409" s="122"/>
      <c r="K409" s="123"/>
      <c r="L409" s="1"/>
      <c r="M409" s="1"/>
      <c r="P409" s="163"/>
    </row>
    <row r="410" spans="1:16">
      <c r="A410" s="4"/>
      <c r="J410" s="122"/>
      <c r="K410" s="123"/>
      <c r="L410" s="1"/>
      <c r="M410" s="1"/>
      <c r="P410" s="163"/>
    </row>
    <row r="411" spans="1:16">
      <c r="A411" s="4"/>
      <c r="J411" s="122"/>
      <c r="K411" s="123"/>
      <c r="L411" s="1"/>
      <c r="M411" s="1"/>
      <c r="P411" s="163"/>
    </row>
    <row r="412" spans="1:16">
      <c r="A412" s="4"/>
      <c r="J412" s="122"/>
      <c r="K412" s="123"/>
      <c r="L412" s="1"/>
      <c r="M412" s="1"/>
      <c r="P412" s="163"/>
    </row>
    <row r="413" spans="1:16">
      <c r="A413" s="4"/>
      <c r="J413" s="122"/>
      <c r="K413" s="123"/>
      <c r="L413" s="1"/>
      <c r="M413" s="1"/>
      <c r="P413" s="163"/>
    </row>
    <row r="414" spans="1:16">
      <c r="A414" s="4"/>
      <c r="J414" s="122"/>
      <c r="K414" s="123"/>
      <c r="L414" s="1"/>
      <c r="M414" s="1"/>
      <c r="P414" s="163"/>
    </row>
    <row r="415" spans="1:16">
      <c r="A415" s="4"/>
      <c r="J415" s="122"/>
      <c r="K415" s="123"/>
      <c r="L415" s="1"/>
      <c r="M415" s="1"/>
      <c r="P415" s="163"/>
    </row>
    <row r="416" spans="1:16">
      <c r="A416" s="4"/>
      <c r="J416" s="122"/>
      <c r="K416" s="123"/>
      <c r="L416" s="1"/>
      <c r="M416" s="1"/>
      <c r="P416" s="163"/>
    </row>
    <row r="417" spans="1:16">
      <c r="A417" s="4"/>
      <c r="J417" s="122"/>
      <c r="K417" s="123"/>
      <c r="L417" s="1"/>
      <c r="M417" s="1"/>
      <c r="P417" s="163"/>
    </row>
    <row r="418" spans="1:16">
      <c r="A418" s="4"/>
      <c r="J418" s="122"/>
      <c r="K418" s="123"/>
      <c r="L418" s="1"/>
      <c r="M418" s="1"/>
      <c r="P418" s="163"/>
    </row>
    <row r="419" spans="1:16">
      <c r="A419" s="4"/>
      <c r="J419" s="122"/>
      <c r="K419" s="123"/>
      <c r="L419" s="1"/>
      <c r="M419" s="1"/>
      <c r="P419" s="163"/>
    </row>
    <row r="420" spans="1:16">
      <c r="A420" s="4"/>
      <c r="J420" s="122"/>
      <c r="K420" s="123"/>
      <c r="L420" s="1"/>
      <c r="M420" s="1"/>
      <c r="P420" s="163"/>
    </row>
    <row r="421" spans="1:16">
      <c r="A421" s="4"/>
      <c r="J421" s="122"/>
      <c r="K421" s="123"/>
      <c r="L421" s="1"/>
      <c r="M421" s="1"/>
      <c r="P421" s="163"/>
    </row>
    <row r="422" spans="1:16">
      <c r="A422" s="4"/>
      <c r="J422" s="122"/>
      <c r="K422" s="123"/>
      <c r="L422" s="1"/>
      <c r="M422" s="1"/>
      <c r="P422" s="163"/>
    </row>
    <row r="423" spans="1:16">
      <c r="A423" s="4"/>
      <c r="J423" s="122"/>
      <c r="K423" s="123"/>
      <c r="L423" s="1"/>
      <c r="M423" s="1"/>
      <c r="P423" s="163"/>
    </row>
    <row r="424" spans="1:16">
      <c r="A424" s="4"/>
      <c r="J424" s="122"/>
      <c r="K424" s="123"/>
      <c r="L424" s="1"/>
      <c r="M424" s="1"/>
      <c r="P424" s="163"/>
    </row>
    <row r="425" spans="1:16">
      <c r="A425" s="4"/>
      <c r="J425" s="122"/>
      <c r="K425" s="123"/>
      <c r="L425" s="1"/>
      <c r="M425" s="1"/>
      <c r="P425" s="163"/>
    </row>
    <row r="426" spans="1:16">
      <c r="A426" s="4"/>
      <c r="J426" s="122"/>
      <c r="K426" s="123"/>
      <c r="L426" s="1"/>
      <c r="M426" s="1"/>
      <c r="P426" s="163"/>
    </row>
    <row r="427" spans="1:16">
      <c r="A427" s="4"/>
      <c r="J427" s="122"/>
      <c r="K427" s="123"/>
      <c r="L427" s="1"/>
      <c r="M427" s="1"/>
      <c r="P427" s="163"/>
    </row>
    <row r="428" spans="1:16">
      <c r="A428" s="4"/>
      <c r="J428" s="122"/>
      <c r="K428" s="123"/>
      <c r="L428" s="1"/>
      <c r="M428" s="1"/>
      <c r="P428" s="163"/>
    </row>
    <row r="429" spans="1:16">
      <c r="A429" s="4"/>
      <c r="J429" s="122"/>
      <c r="K429" s="123"/>
      <c r="L429" s="1"/>
      <c r="M429" s="1"/>
      <c r="P429" s="163"/>
    </row>
    <row r="430" spans="1:16">
      <c r="A430" s="4"/>
      <c r="J430" s="122"/>
      <c r="K430" s="123"/>
      <c r="L430" s="1"/>
      <c r="M430" s="1"/>
      <c r="P430" s="163"/>
    </row>
    <row r="431" spans="1:16">
      <c r="A431" s="4"/>
      <c r="J431" s="122"/>
      <c r="K431" s="123"/>
      <c r="L431" s="1"/>
      <c r="M431" s="1"/>
      <c r="P431" s="163"/>
    </row>
    <row r="432" spans="1:16">
      <c r="A432" s="4"/>
      <c r="J432" s="122"/>
      <c r="K432" s="123"/>
      <c r="L432" s="1"/>
      <c r="M432" s="1"/>
      <c r="P432" s="163"/>
    </row>
    <row r="433" spans="1:16">
      <c r="A433" s="4"/>
      <c r="J433" s="122"/>
      <c r="K433" s="123"/>
      <c r="L433" s="1"/>
      <c r="M433" s="1"/>
      <c r="P433" s="163"/>
    </row>
    <row r="434" spans="1:16">
      <c r="A434" s="4"/>
      <c r="J434" s="122"/>
      <c r="K434" s="123"/>
      <c r="L434" s="1"/>
      <c r="M434" s="1"/>
      <c r="P434" s="163"/>
    </row>
    <row r="435" spans="1:16">
      <c r="A435" s="4"/>
      <c r="J435" s="122"/>
      <c r="K435" s="123"/>
      <c r="L435" s="1"/>
      <c r="M435" s="1"/>
      <c r="P435" s="163"/>
    </row>
    <row r="436" spans="1:16">
      <c r="A436" s="4"/>
      <c r="J436" s="122"/>
      <c r="K436" s="123"/>
      <c r="L436" s="1"/>
      <c r="M436" s="1"/>
      <c r="P436" s="163"/>
    </row>
    <row r="437" spans="1:16">
      <c r="A437" s="4"/>
      <c r="J437" s="122"/>
      <c r="K437" s="123"/>
      <c r="L437" s="1"/>
      <c r="M437" s="1"/>
      <c r="P437" s="163"/>
    </row>
    <row r="438" spans="1:16">
      <c r="A438" s="4"/>
      <c r="J438" s="122"/>
      <c r="K438" s="123"/>
      <c r="L438" s="1"/>
      <c r="M438" s="1"/>
      <c r="P438" s="163"/>
    </row>
    <row r="439" spans="1:16">
      <c r="A439" s="4"/>
      <c r="J439" s="122"/>
      <c r="K439" s="123"/>
      <c r="L439" s="1"/>
      <c r="M439" s="1"/>
      <c r="P439" s="163"/>
    </row>
    <row r="440" spans="1:16">
      <c r="A440" s="4"/>
      <c r="J440" s="122"/>
      <c r="K440" s="123"/>
      <c r="L440" s="1"/>
      <c r="M440" s="1"/>
      <c r="P440" s="163"/>
    </row>
    <row r="441" spans="1:16">
      <c r="A441" s="4"/>
      <c r="J441" s="122"/>
      <c r="K441" s="123"/>
      <c r="L441" s="1"/>
      <c r="M441" s="1"/>
      <c r="P441" s="163"/>
    </row>
    <row r="442" spans="1:16">
      <c r="A442" s="4"/>
      <c r="J442" s="122"/>
      <c r="K442" s="123"/>
      <c r="L442" s="1"/>
      <c r="M442" s="1"/>
      <c r="P442" s="163"/>
    </row>
    <row r="443" spans="1:16">
      <c r="A443" s="4"/>
      <c r="J443" s="122"/>
      <c r="K443" s="123"/>
      <c r="L443" s="1"/>
      <c r="M443" s="1"/>
      <c r="P443" s="163"/>
    </row>
    <row r="444" spans="1:16">
      <c r="A444" s="4"/>
      <c r="J444" s="122"/>
      <c r="K444" s="123"/>
      <c r="L444" s="1"/>
      <c r="M444" s="1"/>
      <c r="P444" s="163"/>
    </row>
    <row r="445" spans="1:16">
      <c r="A445" s="4"/>
      <c r="J445" s="122"/>
      <c r="K445" s="123"/>
      <c r="L445" s="1"/>
      <c r="M445" s="1"/>
      <c r="P445" s="163"/>
    </row>
    <row r="446" spans="1:16">
      <c r="A446" s="4"/>
      <c r="J446" s="122"/>
      <c r="K446" s="123"/>
      <c r="L446" s="1"/>
      <c r="M446" s="1"/>
      <c r="P446" s="163"/>
    </row>
    <row r="447" spans="1:16">
      <c r="A447" s="4"/>
      <c r="J447" s="122"/>
      <c r="K447" s="123"/>
      <c r="L447" s="1"/>
      <c r="M447" s="1"/>
      <c r="P447" s="163"/>
    </row>
    <row r="448" spans="1:16">
      <c r="A448" s="4"/>
      <c r="J448" s="122"/>
      <c r="K448" s="123"/>
      <c r="L448" s="1"/>
      <c r="M448" s="1"/>
      <c r="P448" s="163"/>
    </row>
    <row r="449" spans="1:16">
      <c r="A449" s="4"/>
      <c r="J449" s="122"/>
      <c r="K449" s="123"/>
      <c r="L449" s="1"/>
      <c r="M449" s="1"/>
      <c r="P449" s="163"/>
    </row>
    <row r="450" spans="1:16">
      <c r="A450" s="4"/>
      <c r="J450" s="122"/>
      <c r="K450" s="123"/>
      <c r="L450" s="1"/>
      <c r="M450" s="1"/>
      <c r="P450" s="163"/>
    </row>
    <row r="451" spans="1:16">
      <c r="A451" s="4"/>
      <c r="J451" s="122"/>
      <c r="K451" s="123"/>
      <c r="L451" s="1"/>
      <c r="M451" s="1"/>
      <c r="P451" s="163"/>
    </row>
    <row r="452" spans="1:16">
      <c r="A452" s="4"/>
      <c r="J452" s="122"/>
      <c r="K452" s="123"/>
      <c r="L452" s="1"/>
      <c r="M452" s="1"/>
      <c r="P452" s="163"/>
    </row>
    <row r="453" spans="1:16">
      <c r="A453" s="4"/>
      <c r="J453" s="122"/>
      <c r="K453" s="123"/>
      <c r="L453" s="1"/>
      <c r="M453" s="1"/>
      <c r="P453" s="163"/>
    </row>
    <row r="454" spans="1:16">
      <c r="A454" s="4"/>
      <c r="J454" s="122"/>
      <c r="K454" s="123"/>
      <c r="L454" s="1"/>
      <c r="M454" s="1"/>
      <c r="P454" s="163"/>
    </row>
    <row r="455" spans="1:16">
      <c r="A455" s="4"/>
      <c r="J455" s="122"/>
      <c r="K455" s="123"/>
      <c r="L455" s="1"/>
      <c r="M455" s="1"/>
      <c r="P455" s="163"/>
    </row>
    <row r="456" spans="1:16">
      <c r="A456" s="4"/>
      <c r="J456" s="122"/>
      <c r="K456" s="123"/>
      <c r="L456" s="1"/>
      <c r="M456" s="1"/>
      <c r="P456" s="163"/>
    </row>
    <row r="457" spans="1:16">
      <c r="A457" s="4"/>
      <c r="J457" s="122"/>
      <c r="K457" s="123"/>
      <c r="L457" s="1"/>
      <c r="M457" s="1"/>
      <c r="P457" s="163"/>
    </row>
    <row r="458" spans="1:16">
      <c r="A458" s="4"/>
      <c r="J458" s="122"/>
      <c r="K458" s="123"/>
      <c r="L458" s="1"/>
      <c r="M458" s="1"/>
      <c r="P458" s="163"/>
    </row>
    <row r="459" spans="1:16">
      <c r="A459" s="4"/>
      <c r="J459" s="122"/>
      <c r="K459" s="123"/>
      <c r="L459" s="1"/>
      <c r="M459" s="1"/>
      <c r="P459" s="163"/>
    </row>
    <row r="460" spans="1:16">
      <c r="A460" s="4"/>
      <c r="J460" s="122"/>
      <c r="K460" s="123"/>
      <c r="L460" s="1"/>
      <c r="M460" s="1"/>
      <c r="P460" s="163"/>
    </row>
    <row r="461" spans="1:16">
      <c r="A461" s="4"/>
      <c r="J461" s="122"/>
      <c r="K461" s="123"/>
      <c r="L461" s="1"/>
      <c r="M461" s="1"/>
      <c r="P461" s="163"/>
    </row>
    <row r="462" spans="1:16">
      <c r="A462" s="4"/>
      <c r="J462" s="122"/>
      <c r="K462" s="123"/>
      <c r="L462" s="1"/>
      <c r="M462" s="1"/>
      <c r="P462" s="163"/>
    </row>
    <row r="463" spans="1:16">
      <c r="A463" s="4"/>
      <c r="J463" s="122"/>
      <c r="K463" s="123"/>
      <c r="L463" s="1"/>
      <c r="M463" s="1"/>
      <c r="P463" s="163"/>
    </row>
    <row r="464" spans="1:16">
      <c r="A464" s="4"/>
      <c r="J464" s="122"/>
      <c r="K464" s="123"/>
      <c r="L464" s="1"/>
      <c r="M464" s="1"/>
      <c r="P464" s="163"/>
    </row>
    <row r="465" spans="1:16">
      <c r="A465" s="4"/>
      <c r="J465" s="122"/>
      <c r="K465" s="123"/>
      <c r="L465" s="1"/>
      <c r="M465" s="1"/>
      <c r="P465" s="163"/>
    </row>
    <row r="466" spans="1:16">
      <c r="A466" s="4"/>
      <c r="J466" s="122"/>
      <c r="K466" s="123"/>
      <c r="L466" s="1"/>
      <c r="M466" s="1"/>
      <c r="P466" s="163"/>
    </row>
    <row r="467" spans="1:16">
      <c r="A467" s="4"/>
      <c r="J467" s="122"/>
      <c r="K467" s="123"/>
      <c r="L467" s="1"/>
      <c r="M467" s="1"/>
      <c r="P467" s="163"/>
    </row>
    <row r="468" spans="1:16">
      <c r="A468" s="4"/>
      <c r="J468" s="122"/>
      <c r="K468" s="123"/>
      <c r="L468" s="1"/>
      <c r="M468" s="1"/>
      <c r="P468" s="163"/>
    </row>
    <row r="469" spans="1:16">
      <c r="A469" s="4"/>
      <c r="J469" s="122"/>
      <c r="K469" s="123"/>
      <c r="L469" s="1"/>
      <c r="M469" s="1"/>
      <c r="P469" s="163"/>
    </row>
    <row r="470" spans="1:16">
      <c r="A470" s="4"/>
      <c r="J470" s="122"/>
      <c r="K470" s="123"/>
      <c r="L470" s="1"/>
      <c r="M470" s="1"/>
      <c r="P470" s="163"/>
    </row>
    <row r="471" spans="1:16">
      <c r="A471" s="4"/>
      <c r="J471" s="122"/>
      <c r="K471" s="123"/>
      <c r="L471" s="1"/>
      <c r="M471" s="1"/>
      <c r="P471" s="163"/>
    </row>
    <row r="472" spans="1:16">
      <c r="A472" s="4"/>
      <c r="J472" s="122"/>
      <c r="K472" s="123"/>
      <c r="L472" s="1"/>
      <c r="M472" s="1"/>
      <c r="P472" s="163"/>
    </row>
    <row r="473" spans="1:16">
      <c r="A473" s="4"/>
      <c r="J473" s="122"/>
      <c r="K473" s="123"/>
      <c r="L473" s="1"/>
      <c r="M473" s="1"/>
      <c r="P473" s="163"/>
    </row>
    <row r="474" spans="1:16">
      <c r="A474" s="4"/>
      <c r="J474" s="122"/>
      <c r="K474" s="123"/>
      <c r="L474" s="1"/>
      <c r="M474" s="1"/>
      <c r="P474" s="163"/>
    </row>
    <row r="475" spans="1:16">
      <c r="A475" s="4"/>
      <c r="J475" s="122"/>
      <c r="K475" s="123"/>
      <c r="L475" s="1"/>
      <c r="M475" s="1"/>
      <c r="P475" s="163"/>
    </row>
    <row r="476" spans="1:16">
      <c r="A476" s="4"/>
      <c r="J476" s="122"/>
      <c r="K476" s="123"/>
      <c r="L476" s="1"/>
      <c r="M476" s="1"/>
      <c r="P476" s="163"/>
    </row>
    <row r="477" spans="1:16">
      <c r="A477" s="4"/>
      <c r="J477" s="122"/>
      <c r="K477" s="123"/>
      <c r="L477" s="1"/>
      <c r="M477" s="1"/>
      <c r="P477" s="163"/>
    </row>
    <row r="478" spans="1:16">
      <c r="A478" s="4"/>
      <c r="J478" s="122"/>
      <c r="K478" s="123"/>
      <c r="L478" s="1"/>
      <c r="M478" s="1"/>
      <c r="P478" s="163"/>
    </row>
    <row r="479" spans="1:16">
      <c r="A479" s="4"/>
      <c r="J479" s="122"/>
      <c r="K479" s="123"/>
      <c r="L479" s="1"/>
      <c r="M479" s="1"/>
      <c r="P479" s="163"/>
    </row>
    <row r="480" spans="1:16">
      <c r="A480" s="4"/>
      <c r="J480" s="122"/>
      <c r="K480" s="123"/>
      <c r="L480" s="1"/>
      <c r="M480" s="1"/>
      <c r="P480" s="163"/>
    </row>
    <row r="481" spans="1:16">
      <c r="A481" s="4"/>
      <c r="J481" s="122"/>
      <c r="K481" s="123"/>
      <c r="L481" s="1"/>
      <c r="M481" s="1"/>
      <c r="P481" s="163"/>
    </row>
    <row r="482" spans="1:16">
      <c r="A482" s="4"/>
      <c r="J482" s="122"/>
      <c r="K482" s="123"/>
      <c r="L482" s="1"/>
      <c r="M482" s="1"/>
      <c r="P482" s="163"/>
    </row>
    <row r="483" spans="1:16">
      <c r="A483" s="4"/>
      <c r="J483" s="122"/>
      <c r="K483" s="123"/>
      <c r="L483" s="1"/>
      <c r="M483" s="1"/>
      <c r="P483" s="163"/>
    </row>
    <row r="484" spans="1:16">
      <c r="A484" s="4"/>
      <c r="J484" s="122"/>
      <c r="K484" s="123"/>
      <c r="L484" s="1"/>
      <c r="M484" s="1"/>
      <c r="P484" s="163"/>
    </row>
    <row r="485" spans="1:16">
      <c r="A485" s="4"/>
      <c r="J485" s="122"/>
      <c r="K485" s="123"/>
      <c r="L485" s="1"/>
      <c r="M485" s="1"/>
      <c r="P485" s="163"/>
    </row>
    <row r="486" spans="1:16">
      <c r="A486" s="4"/>
      <c r="J486" s="122"/>
      <c r="K486" s="123"/>
      <c r="L486" s="1"/>
      <c r="M486" s="1"/>
      <c r="P486" s="163"/>
    </row>
    <row r="487" spans="1:16">
      <c r="A487" s="4"/>
      <c r="J487" s="122"/>
      <c r="K487" s="123"/>
      <c r="L487" s="1"/>
      <c r="M487" s="1"/>
      <c r="P487" s="163"/>
    </row>
    <row r="488" spans="1:16">
      <c r="A488" s="4"/>
      <c r="J488" s="122"/>
      <c r="K488" s="123"/>
      <c r="L488" s="1"/>
      <c r="M488" s="1"/>
      <c r="P488" s="163"/>
    </row>
    <row r="489" spans="1:16">
      <c r="A489" s="4"/>
      <c r="J489" s="122"/>
      <c r="K489" s="123"/>
      <c r="L489" s="1"/>
      <c r="M489" s="1"/>
      <c r="P489" s="163"/>
    </row>
    <row r="490" spans="1:16">
      <c r="A490" s="4"/>
      <c r="J490" s="122"/>
      <c r="K490" s="123"/>
      <c r="L490" s="1"/>
      <c r="M490" s="1"/>
      <c r="P490" s="163"/>
    </row>
    <row r="491" spans="1:16">
      <c r="A491" s="4"/>
      <c r="J491" s="122"/>
      <c r="K491" s="123"/>
      <c r="L491" s="1"/>
      <c r="M491" s="1"/>
      <c r="P491" s="163"/>
    </row>
    <row r="492" spans="1:16">
      <c r="A492" s="4"/>
      <c r="J492" s="122"/>
      <c r="K492" s="123"/>
      <c r="L492" s="1"/>
      <c r="M492" s="1"/>
      <c r="P492" s="163"/>
    </row>
    <row r="493" spans="1:16">
      <c r="A493" s="4"/>
      <c r="J493" s="122"/>
      <c r="K493" s="123"/>
      <c r="L493" s="1"/>
      <c r="M493" s="1"/>
      <c r="P493" s="163"/>
    </row>
    <row r="494" spans="1:16">
      <c r="A494" s="4"/>
      <c r="J494" s="122"/>
      <c r="K494" s="123"/>
      <c r="L494" s="1"/>
      <c r="M494" s="1"/>
      <c r="P494" s="163"/>
    </row>
    <row r="495" spans="1:16">
      <c r="A495" s="4"/>
      <c r="J495" s="122"/>
      <c r="K495" s="123"/>
      <c r="L495" s="1"/>
      <c r="M495" s="1"/>
      <c r="P495" s="163"/>
    </row>
    <row r="496" spans="1:16">
      <c r="A496" s="4"/>
      <c r="J496" s="122"/>
      <c r="K496" s="123"/>
      <c r="L496" s="1"/>
      <c r="M496" s="1"/>
      <c r="P496" s="163"/>
    </row>
    <row r="497" spans="1:16">
      <c r="A497" s="4"/>
      <c r="J497" s="122"/>
      <c r="K497" s="123"/>
      <c r="L497" s="1"/>
      <c r="M497" s="1"/>
      <c r="P497" s="163"/>
    </row>
    <row r="498" spans="1:16">
      <c r="A498" s="4"/>
      <c r="J498" s="122"/>
      <c r="K498" s="123"/>
      <c r="L498" s="1"/>
      <c r="M498" s="1"/>
      <c r="P498" s="163"/>
    </row>
    <row r="499" spans="1:16">
      <c r="A499" s="4"/>
      <c r="J499" s="122"/>
      <c r="K499" s="123"/>
      <c r="L499" s="1"/>
      <c r="M499" s="1"/>
      <c r="P499" s="163"/>
    </row>
    <row r="500" spans="1:16">
      <c r="A500" s="4"/>
      <c r="J500" s="122"/>
      <c r="K500" s="123"/>
      <c r="L500" s="1"/>
      <c r="M500" s="1"/>
      <c r="P500" s="163"/>
    </row>
    <row r="501" spans="1:16">
      <c r="A501" s="4"/>
      <c r="J501" s="122"/>
      <c r="K501" s="123"/>
      <c r="L501" s="1"/>
      <c r="M501" s="1"/>
      <c r="P501" s="163"/>
    </row>
    <row r="502" spans="1:16">
      <c r="A502" s="4"/>
      <c r="J502" s="122"/>
      <c r="K502" s="123"/>
      <c r="L502" s="1"/>
      <c r="M502" s="1"/>
      <c r="P502" s="163"/>
    </row>
    <row r="503" spans="1:16">
      <c r="A503" s="4"/>
      <c r="J503" s="122"/>
      <c r="K503" s="123"/>
      <c r="L503" s="1"/>
      <c r="M503" s="1"/>
      <c r="P503" s="163"/>
    </row>
    <row r="504" spans="1:16">
      <c r="A504" s="4"/>
      <c r="J504" s="122"/>
      <c r="K504" s="123"/>
      <c r="L504" s="1"/>
      <c r="M504" s="1"/>
      <c r="P504" s="163"/>
    </row>
    <row r="505" spans="1:16">
      <c r="A505" s="4"/>
      <c r="J505" s="122"/>
      <c r="K505" s="123"/>
      <c r="L505" s="1"/>
      <c r="M505" s="1"/>
      <c r="P505" s="163"/>
    </row>
    <row r="506" spans="1:16">
      <c r="A506" s="4"/>
      <c r="J506" s="122"/>
      <c r="K506" s="123"/>
      <c r="L506" s="1"/>
      <c r="M506" s="1"/>
      <c r="P506" s="163"/>
    </row>
    <row r="507" spans="1:16">
      <c r="A507" s="4"/>
      <c r="J507" s="122"/>
      <c r="K507" s="123"/>
      <c r="L507" s="1"/>
      <c r="M507" s="1"/>
      <c r="P507" s="163"/>
    </row>
    <row r="508" spans="1:16">
      <c r="A508" s="4"/>
      <c r="J508" s="122"/>
      <c r="K508" s="123"/>
      <c r="L508" s="1"/>
      <c r="M508" s="1"/>
      <c r="P508" s="163"/>
    </row>
    <row r="509" spans="1:16">
      <c r="A509" s="4"/>
      <c r="J509" s="122"/>
      <c r="K509" s="123"/>
      <c r="L509" s="1"/>
      <c r="M509" s="1"/>
      <c r="P509" s="163"/>
    </row>
    <row r="510" spans="1:16">
      <c r="A510" s="4"/>
      <c r="J510" s="122"/>
      <c r="K510" s="123"/>
      <c r="L510" s="1"/>
      <c r="M510" s="1"/>
      <c r="P510" s="163"/>
    </row>
    <row r="511" spans="1:16">
      <c r="A511" s="4"/>
      <c r="J511" s="122"/>
      <c r="K511" s="123"/>
      <c r="L511" s="1"/>
      <c r="M511" s="1"/>
      <c r="P511" s="163"/>
    </row>
    <row r="512" spans="1:16">
      <c r="A512" s="4"/>
      <c r="J512" s="122"/>
      <c r="K512" s="123"/>
      <c r="L512" s="1"/>
      <c r="M512" s="1"/>
      <c r="P512" s="163"/>
    </row>
    <row r="513" spans="1:16">
      <c r="A513" s="4"/>
      <c r="J513" s="122"/>
      <c r="K513" s="123"/>
      <c r="L513" s="1"/>
      <c r="M513" s="1"/>
      <c r="P513" s="163"/>
    </row>
    <row r="514" spans="1:16">
      <c r="A514" s="4"/>
      <c r="J514" s="122"/>
      <c r="K514" s="123"/>
      <c r="L514" s="1"/>
      <c r="M514" s="1"/>
      <c r="P514" s="163"/>
    </row>
    <row r="515" spans="1:16">
      <c r="A515" s="4"/>
      <c r="J515" s="122"/>
      <c r="K515" s="123"/>
      <c r="L515" s="1"/>
      <c r="M515" s="1"/>
      <c r="P515" s="163"/>
    </row>
    <row r="516" spans="1:16">
      <c r="A516" s="4"/>
      <c r="J516" s="122"/>
      <c r="K516" s="123"/>
      <c r="L516" s="1"/>
      <c r="M516" s="1"/>
      <c r="P516" s="163"/>
    </row>
    <row r="517" spans="1:16">
      <c r="A517" s="4"/>
      <c r="J517" s="122"/>
      <c r="K517" s="123"/>
      <c r="L517" s="1"/>
      <c r="M517" s="1"/>
      <c r="P517" s="163"/>
    </row>
    <row r="518" spans="1:16">
      <c r="A518" s="4"/>
      <c r="J518" s="122"/>
      <c r="K518" s="123"/>
      <c r="L518" s="1"/>
      <c r="M518" s="1"/>
      <c r="P518" s="163"/>
    </row>
    <row r="519" spans="1:16">
      <c r="A519" s="4"/>
      <c r="J519" s="122"/>
      <c r="K519" s="123"/>
      <c r="L519" s="1"/>
      <c r="M519" s="1"/>
      <c r="P519" s="163"/>
    </row>
    <row r="520" spans="1:16">
      <c r="A520" s="4"/>
      <c r="J520" s="122"/>
      <c r="K520" s="123"/>
      <c r="L520" s="1"/>
      <c r="M520" s="1"/>
      <c r="P520" s="163"/>
    </row>
    <row r="521" spans="1:16">
      <c r="A521" s="4"/>
      <c r="J521" s="122"/>
      <c r="K521" s="123"/>
      <c r="L521" s="1"/>
      <c r="M521" s="1"/>
      <c r="P521" s="163"/>
    </row>
    <row r="522" spans="1:16">
      <c r="A522" s="4"/>
      <c r="J522" s="122"/>
      <c r="K522" s="123"/>
      <c r="L522" s="1"/>
      <c r="M522" s="1"/>
      <c r="P522" s="163"/>
    </row>
    <row r="523" spans="1:16">
      <c r="A523" s="4"/>
      <c r="J523" s="122"/>
      <c r="K523" s="123"/>
      <c r="L523" s="1"/>
      <c r="M523" s="1"/>
      <c r="P523" s="163"/>
    </row>
    <row r="524" spans="1:16">
      <c r="A524" s="4"/>
      <c r="J524" s="122"/>
      <c r="K524" s="123"/>
      <c r="L524" s="1"/>
      <c r="M524" s="1"/>
      <c r="P524" s="163"/>
    </row>
    <row r="525" spans="1:16">
      <c r="A525" s="4"/>
      <c r="J525" s="122"/>
      <c r="K525" s="123"/>
      <c r="L525" s="1"/>
      <c r="M525" s="1"/>
      <c r="P525" s="163"/>
    </row>
    <row r="526" spans="1:16">
      <c r="A526" s="4"/>
      <c r="J526" s="122"/>
      <c r="K526" s="123"/>
      <c r="L526" s="1"/>
      <c r="M526" s="1"/>
      <c r="P526" s="163"/>
    </row>
    <row r="527" spans="1:16">
      <c r="A527" s="4"/>
      <c r="J527" s="122"/>
      <c r="K527" s="123"/>
      <c r="L527" s="1"/>
      <c r="M527" s="1"/>
      <c r="P527" s="163"/>
    </row>
    <row r="528" spans="1:16">
      <c r="A528" s="4"/>
      <c r="J528" s="122"/>
      <c r="K528" s="123"/>
      <c r="L528" s="1"/>
      <c r="M528" s="1"/>
      <c r="P528" s="163"/>
    </row>
    <row r="529" spans="1:16">
      <c r="A529" s="4"/>
      <c r="J529" s="122"/>
      <c r="K529" s="123"/>
      <c r="L529" s="1"/>
      <c r="M529" s="1"/>
      <c r="P529" s="163"/>
    </row>
    <row r="530" spans="1:16">
      <c r="A530" s="4"/>
      <c r="J530" s="122"/>
      <c r="K530" s="123"/>
      <c r="L530" s="1"/>
      <c r="M530" s="1"/>
      <c r="P530" s="163"/>
    </row>
    <row r="531" spans="1:16">
      <c r="A531" s="4"/>
      <c r="J531" s="122"/>
      <c r="K531" s="123"/>
      <c r="L531" s="1"/>
      <c r="M531" s="1"/>
      <c r="P531" s="163"/>
    </row>
    <row r="532" spans="1:16">
      <c r="A532" s="4"/>
      <c r="J532" s="122"/>
      <c r="K532" s="123"/>
      <c r="L532" s="1"/>
      <c r="M532" s="1"/>
      <c r="P532" s="163"/>
    </row>
    <row r="533" spans="1:16">
      <c r="A533" s="4"/>
      <c r="J533" s="122"/>
      <c r="K533" s="123"/>
      <c r="L533" s="1"/>
      <c r="M533" s="1"/>
      <c r="P533" s="163"/>
    </row>
    <row r="534" spans="1:16">
      <c r="A534" s="4"/>
      <c r="J534" s="122"/>
      <c r="K534" s="123"/>
      <c r="L534" s="1"/>
      <c r="M534" s="1"/>
      <c r="P534" s="163"/>
    </row>
    <row r="535" spans="1:16">
      <c r="A535" s="4"/>
      <c r="J535" s="122"/>
      <c r="K535" s="123"/>
      <c r="L535" s="1"/>
      <c r="M535" s="1"/>
      <c r="P535" s="163"/>
    </row>
    <row r="536" spans="1:16">
      <c r="A536" s="4"/>
      <c r="J536" s="122"/>
      <c r="K536" s="123"/>
      <c r="L536" s="1"/>
      <c r="M536" s="1"/>
      <c r="P536" s="163"/>
    </row>
    <row r="537" spans="1:16">
      <c r="A537" s="4"/>
      <c r="J537" s="122"/>
      <c r="K537" s="123"/>
      <c r="L537" s="1"/>
      <c r="M537" s="1"/>
      <c r="P537" s="163"/>
    </row>
    <row r="538" spans="1:16">
      <c r="A538" s="4"/>
      <c r="J538" s="122"/>
      <c r="K538" s="123"/>
      <c r="L538" s="1"/>
      <c r="M538" s="1"/>
      <c r="P538" s="163"/>
    </row>
    <row r="539" spans="1:16">
      <c r="A539" s="4"/>
      <c r="J539" s="122"/>
      <c r="K539" s="123"/>
      <c r="L539" s="1"/>
      <c r="M539" s="1"/>
      <c r="P539" s="163"/>
    </row>
    <row r="540" spans="1:16">
      <c r="A540" s="4"/>
      <c r="J540" s="122"/>
      <c r="K540" s="123"/>
      <c r="L540" s="1"/>
      <c r="M540" s="1"/>
      <c r="P540" s="163"/>
    </row>
    <row r="541" spans="1:16">
      <c r="A541" s="4"/>
      <c r="J541" s="122"/>
      <c r="K541" s="123"/>
      <c r="L541" s="1"/>
      <c r="M541" s="1"/>
      <c r="P541" s="163"/>
    </row>
    <row r="542" spans="1:16">
      <c r="A542" s="4"/>
      <c r="J542" s="122"/>
      <c r="K542" s="123"/>
      <c r="L542" s="1"/>
      <c r="M542" s="1"/>
      <c r="P542" s="163"/>
    </row>
    <row r="543" spans="1:16">
      <c r="A543" s="4"/>
      <c r="J543" s="122"/>
      <c r="K543" s="123"/>
      <c r="L543" s="1"/>
      <c r="M543" s="1"/>
      <c r="P543" s="163"/>
    </row>
    <row r="544" spans="1:16">
      <c r="A544" s="4"/>
      <c r="J544" s="122"/>
      <c r="K544" s="123"/>
      <c r="L544" s="1"/>
      <c r="M544" s="1"/>
      <c r="P544" s="163"/>
    </row>
    <row r="545" spans="1:16">
      <c r="A545" s="4"/>
      <c r="J545" s="122"/>
      <c r="K545" s="123"/>
      <c r="L545" s="1"/>
      <c r="M545" s="1"/>
      <c r="P545" s="163"/>
    </row>
    <row r="546" spans="1:16">
      <c r="A546" s="4"/>
      <c r="J546" s="122"/>
      <c r="K546" s="123"/>
      <c r="L546" s="1"/>
      <c r="M546" s="1"/>
      <c r="P546" s="163"/>
    </row>
    <row r="547" spans="1:16">
      <c r="A547" s="4"/>
      <c r="J547" s="122"/>
      <c r="K547" s="123"/>
      <c r="L547" s="1"/>
      <c r="M547" s="1"/>
      <c r="P547" s="163"/>
    </row>
    <row r="548" spans="1:16">
      <c r="A548" s="4"/>
      <c r="J548" s="122"/>
      <c r="K548" s="123"/>
      <c r="L548" s="1"/>
      <c r="M548" s="1"/>
      <c r="P548" s="163"/>
    </row>
    <row r="549" spans="1:16">
      <c r="A549" s="4"/>
      <c r="J549" s="122"/>
      <c r="K549" s="123"/>
      <c r="L549" s="1"/>
      <c r="M549" s="1"/>
      <c r="P549" s="163"/>
    </row>
    <row r="550" spans="1:16">
      <c r="A550" s="4"/>
      <c r="J550" s="122"/>
      <c r="K550" s="123"/>
      <c r="L550" s="1"/>
      <c r="M550" s="1"/>
      <c r="P550" s="163"/>
    </row>
    <row r="551" spans="1:16">
      <c r="A551" s="4"/>
      <c r="J551" s="122"/>
      <c r="K551" s="123"/>
      <c r="L551" s="1"/>
      <c r="M551" s="1"/>
      <c r="P551" s="163"/>
    </row>
    <row r="552" spans="1:16">
      <c r="A552" s="4"/>
      <c r="J552" s="122"/>
      <c r="K552" s="123"/>
      <c r="L552" s="1"/>
      <c r="M552" s="1"/>
      <c r="P552" s="163"/>
    </row>
    <row r="553" spans="1:16">
      <c r="A553" s="4"/>
      <c r="J553" s="122"/>
      <c r="K553" s="123"/>
      <c r="L553" s="1"/>
      <c r="M553" s="1"/>
      <c r="P553" s="163"/>
    </row>
    <row r="554" spans="1:16">
      <c r="A554" s="4"/>
      <c r="J554" s="122"/>
      <c r="K554" s="123"/>
      <c r="L554" s="1"/>
      <c r="M554" s="1"/>
      <c r="P554" s="163"/>
    </row>
    <row r="555" spans="1:16">
      <c r="A555" s="4"/>
      <c r="J555" s="122"/>
      <c r="K555" s="123"/>
      <c r="L555" s="1"/>
      <c r="M555" s="1"/>
      <c r="P555" s="163"/>
    </row>
    <row r="556" spans="1:16">
      <c r="A556" s="4"/>
      <c r="J556" s="122"/>
      <c r="K556" s="123"/>
      <c r="L556" s="1"/>
      <c r="M556" s="1"/>
      <c r="P556" s="163"/>
    </row>
    <row r="557" spans="1:16">
      <c r="A557" s="4"/>
      <c r="J557" s="122"/>
      <c r="K557" s="123"/>
      <c r="L557" s="1"/>
      <c r="M557" s="1"/>
      <c r="P557" s="163"/>
    </row>
    <row r="558" spans="1:16">
      <c r="A558" s="4"/>
      <c r="J558" s="122"/>
      <c r="K558" s="123"/>
      <c r="L558" s="1"/>
      <c r="M558" s="1"/>
      <c r="P558" s="163"/>
    </row>
    <row r="559" spans="1:16">
      <c r="A559" s="4"/>
      <c r="J559" s="122"/>
      <c r="K559" s="123"/>
      <c r="L559" s="1"/>
      <c r="M559" s="1"/>
      <c r="P559" s="163"/>
    </row>
    <row r="560" spans="1:16">
      <c r="A560" s="4"/>
      <c r="J560" s="122"/>
      <c r="K560" s="123"/>
      <c r="L560" s="1"/>
      <c r="M560" s="1"/>
      <c r="P560" s="163"/>
    </row>
    <row r="561" spans="1:16">
      <c r="A561" s="4"/>
      <c r="J561" s="122"/>
      <c r="K561" s="123"/>
      <c r="L561" s="1"/>
      <c r="M561" s="1"/>
      <c r="P561" s="163"/>
    </row>
    <row r="562" spans="1:16">
      <c r="A562" s="4"/>
      <c r="J562" s="122"/>
      <c r="K562" s="123"/>
      <c r="L562" s="1"/>
      <c r="M562" s="1"/>
      <c r="P562" s="163"/>
    </row>
    <row r="563" spans="1:16">
      <c r="A563" s="4"/>
      <c r="J563" s="122"/>
      <c r="K563" s="123"/>
      <c r="L563" s="1"/>
      <c r="M563" s="1"/>
      <c r="P563" s="163"/>
    </row>
    <row r="564" spans="1:16">
      <c r="A564" s="4"/>
      <c r="J564" s="122"/>
      <c r="K564" s="123"/>
      <c r="L564" s="1"/>
      <c r="M564" s="1"/>
      <c r="P564" s="163"/>
    </row>
    <row r="565" spans="1:16">
      <c r="A565" s="4"/>
      <c r="J565" s="122"/>
      <c r="K565" s="123"/>
      <c r="L565" s="1"/>
      <c r="M565" s="1"/>
      <c r="P565" s="163"/>
    </row>
    <row r="566" spans="1:16">
      <c r="A566" s="4"/>
      <c r="J566" s="122"/>
      <c r="K566" s="123"/>
      <c r="L566" s="1"/>
      <c r="M566" s="1"/>
      <c r="P566" s="163"/>
    </row>
    <row r="567" spans="1:16">
      <c r="A567" s="4"/>
      <c r="J567" s="122"/>
      <c r="K567" s="123"/>
      <c r="L567" s="1"/>
      <c r="M567" s="1"/>
      <c r="P567" s="163"/>
    </row>
    <row r="568" spans="1:16">
      <c r="A568" s="4"/>
      <c r="J568" s="122"/>
      <c r="K568" s="123"/>
      <c r="L568" s="1"/>
      <c r="M568" s="1"/>
      <c r="P568" s="163"/>
    </row>
    <row r="569" spans="1:16">
      <c r="A569" s="4"/>
      <c r="J569" s="122"/>
      <c r="K569" s="123"/>
      <c r="L569" s="1"/>
      <c r="M569" s="1"/>
      <c r="P569" s="163"/>
    </row>
    <row r="570" spans="1:16">
      <c r="A570" s="4"/>
      <c r="J570" s="122"/>
      <c r="K570" s="123"/>
      <c r="L570" s="1"/>
      <c r="M570" s="1"/>
      <c r="P570" s="163"/>
    </row>
    <row r="571" spans="1:16">
      <c r="A571" s="4"/>
      <c r="J571" s="122"/>
      <c r="K571" s="123"/>
      <c r="L571" s="1"/>
      <c r="M571" s="1"/>
      <c r="P571" s="163"/>
    </row>
    <row r="572" spans="1:16">
      <c r="A572" s="4"/>
      <c r="J572" s="122"/>
      <c r="K572" s="123"/>
      <c r="L572" s="1"/>
      <c r="M572" s="1"/>
      <c r="P572" s="163"/>
    </row>
    <row r="573" spans="1:16">
      <c r="A573" s="4"/>
      <c r="J573" s="122"/>
      <c r="K573" s="123"/>
      <c r="L573" s="1"/>
      <c r="M573" s="1"/>
      <c r="P573" s="163"/>
    </row>
    <row r="574" spans="1:16">
      <c r="A574" s="4"/>
      <c r="J574" s="122"/>
      <c r="K574" s="123"/>
      <c r="L574" s="1"/>
      <c r="M574" s="1"/>
      <c r="P574" s="163"/>
    </row>
    <row r="575" spans="1:16">
      <c r="A575" s="4"/>
      <c r="J575" s="122"/>
      <c r="K575" s="123"/>
      <c r="L575" s="1"/>
      <c r="M575" s="1"/>
      <c r="P575" s="163"/>
    </row>
    <row r="576" spans="1:16">
      <c r="A576" s="4"/>
      <c r="J576" s="122"/>
      <c r="K576" s="123"/>
      <c r="L576" s="1"/>
      <c r="M576" s="1"/>
      <c r="P576" s="163"/>
    </row>
    <row r="577" spans="1:16">
      <c r="A577" s="4"/>
      <c r="J577" s="122"/>
      <c r="K577" s="123"/>
      <c r="L577" s="1"/>
      <c r="M577" s="1"/>
      <c r="P577" s="163"/>
    </row>
    <row r="578" spans="1:16">
      <c r="A578" s="4"/>
      <c r="J578" s="122"/>
      <c r="K578" s="123"/>
      <c r="L578" s="1"/>
      <c r="M578" s="1"/>
      <c r="P578" s="163"/>
    </row>
    <row r="579" spans="1:16">
      <c r="A579" s="4"/>
      <c r="J579" s="122"/>
      <c r="K579" s="123"/>
      <c r="L579" s="1"/>
      <c r="M579" s="1"/>
      <c r="P579" s="163"/>
    </row>
    <row r="580" spans="1:16">
      <c r="A580" s="4"/>
      <c r="J580" s="122"/>
      <c r="K580" s="123"/>
      <c r="L580" s="1"/>
      <c r="M580" s="1"/>
      <c r="P580" s="163"/>
    </row>
    <row r="581" spans="1:16">
      <c r="A581" s="4"/>
      <c r="J581" s="122"/>
      <c r="K581" s="123"/>
      <c r="L581" s="1"/>
      <c r="M581" s="1"/>
      <c r="P581" s="163"/>
    </row>
    <row r="582" spans="1:16">
      <c r="A582" s="4"/>
      <c r="J582" s="122"/>
      <c r="K582" s="123"/>
      <c r="L582" s="1"/>
      <c r="M582" s="1"/>
      <c r="P582" s="163"/>
    </row>
    <row r="583" spans="1:16">
      <c r="A583" s="4"/>
      <c r="J583" s="122"/>
      <c r="K583" s="123"/>
      <c r="L583" s="1"/>
      <c r="M583" s="1"/>
      <c r="P583" s="163"/>
    </row>
    <row r="584" spans="1:16">
      <c r="A584" s="4"/>
      <c r="J584" s="122"/>
      <c r="K584" s="123"/>
      <c r="L584" s="1"/>
      <c r="M584" s="1"/>
      <c r="P584" s="163"/>
    </row>
    <row r="585" spans="1:16">
      <c r="A585" s="4"/>
      <c r="J585" s="122"/>
      <c r="K585" s="123"/>
      <c r="L585" s="1"/>
      <c r="M585" s="1"/>
      <c r="P585" s="163"/>
    </row>
    <row r="586" spans="1:16">
      <c r="A586" s="4"/>
      <c r="J586" s="122"/>
      <c r="K586" s="123"/>
      <c r="L586" s="1"/>
      <c r="M586" s="1"/>
      <c r="P586" s="163"/>
    </row>
    <row r="587" spans="1:16">
      <c r="A587" s="4"/>
      <c r="J587" s="122"/>
      <c r="K587" s="123"/>
      <c r="L587" s="1"/>
      <c r="M587" s="1"/>
      <c r="P587" s="163"/>
    </row>
    <row r="588" spans="1:16">
      <c r="A588" s="4"/>
      <c r="J588" s="122"/>
      <c r="K588" s="123"/>
      <c r="L588" s="1"/>
      <c r="M588" s="1"/>
      <c r="P588" s="163"/>
    </row>
    <row r="589" spans="1:16">
      <c r="A589" s="4"/>
      <c r="J589" s="122"/>
      <c r="K589" s="123"/>
      <c r="L589" s="1"/>
      <c r="M589" s="1"/>
      <c r="P589" s="163"/>
    </row>
    <row r="590" spans="1:16">
      <c r="A590" s="4"/>
      <c r="J590" s="122"/>
      <c r="K590" s="123"/>
      <c r="L590" s="1"/>
      <c r="M590" s="1"/>
      <c r="P590" s="163"/>
    </row>
    <row r="591" spans="1:16">
      <c r="A591" s="4"/>
      <c r="J591" s="122"/>
      <c r="K591" s="123"/>
      <c r="L591" s="1"/>
      <c r="M591" s="1"/>
      <c r="P591" s="163"/>
    </row>
    <row r="592" spans="1:16">
      <c r="A592" s="4"/>
      <c r="J592" s="122"/>
      <c r="K592" s="123"/>
      <c r="L592" s="1"/>
      <c r="M592" s="1"/>
      <c r="P592" s="163"/>
    </row>
    <row r="593" spans="1:16">
      <c r="A593" s="4"/>
      <c r="J593" s="122"/>
      <c r="K593" s="123"/>
      <c r="L593" s="1"/>
      <c r="M593" s="1"/>
      <c r="P593" s="163"/>
    </row>
    <row r="594" spans="1:16">
      <c r="A594" s="4"/>
      <c r="J594" s="122"/>
      <c r="K594" s="123"/>
      <c r="L594" s="1"/>
      <c r="M594" s="1"/>
      <c r="P594" s="163"/>
    </row>
    <row r="595" spans="1:16">
      <c r="A595" s="4"/>
      <c r="J595" s="122"/>
      <c r="K595" s="123"/>
      <c r="L595" s="1"/>
      <c r="M595" s="1"/>
      <c r="P595" s="163"/>
    </row>
    <row r="596" spans="1:16">
      <c r="A596" s="4"/>
      <c r="J596" s="122"/>
      <c r="K596" s="123"/>
      <c r="L596" s="1"/>
      <c r="M596" s="1"/>
      <c r="P596" s="163"/>
    </row>
    <row r="597" spans="1:16">
      <c r="A597" s="4"/>
      <c r="J597" s="122"/>
      <c r="K597" s="123"/>
      <c r="L597" s="1"/>
      <c r="M597" s="1"/>
      <c r="P597" s="163"/>
    </row>
    <row r="598" spans="1:16">
      <c r="A598" s="4"/>
      <c r="J598" s="122"/>
      <c r="K598" s="123"/>
      <c r="L598" s="1"/>
      <c r="M598" s="1"/>
      <c r="P598" s="163"/>
    </row>
    <row r="599" spans="1:16">
      <c r="A599" s="4"/>
      <c r="J599" s="122"/>
      <c r="K599" s="123"/>
      <c r="L599" s="1"/>
      <c r="M599" s="1"/>
      <c r="P599" s="163"/>
    </row>
    <row r="600" spans="1:16">
      <c r="A600" s="4"/>
      <c r="J600" s="122"/>
      <c r="K600" s="123"/>
      <c r="L600" s="1"/>
      <c r="M600" s="1"/>
      <c r="P600" s="163"/>
    </row>
    <row r="601" spans="1:16">
      <c r="A601" s="4"/>
      <c r="J601" s="122"/>
      <c r="K601" s="123"/>
      <c r="L601" s="1"/>
      <c r="M601" s="1"/>
      <c r="P601" s="163"/>
    </row>
    <row r="602" spans="1:16">
      <c r="A602" s="4"/>
      <c r="J602" s="122"/>
      <c r="K602" s="123"/>
      <c r="L602" s="1"/>
      <c r="M602" s="1"/>
      <c r="P602" s="163"/>
    </row>
    <row r="603" spans="1:16">
      <c r="A603" s="4"/>
      <c r="J603" s="122"/>
      <c r="K603" s="123"/>
      <c r="L603" s="1"/>
      <c r="M603" s="1"/>
      <c r="P603" s="163"/>
    </row>
    <row r="604" spans="1:16">
      <c r="A604" s="4"/>
      <c r="J604" s="122"/>
      <c r="K604" s="123"/>
      <c r="L604" s="1"/>
      <c r="M604" s="1"/>
      <c r="P604" s="163"/>
    </row>
    <row r="605" spans="1:16">
      <c r="A605" s="4"/>
      <c r="J605" s="122"/>
      <c r="K605" s="123"/>
      <c r="L605" s="1"/>
      <c r="M605" s="1"/>
      <c r="P605" s="163"/>
    </row>
    <row r="606" spans="1:16">
      <c r="A606" s="4"/>
      <c r="J606" s="122"/>
      <c r="K606" s="123"/>
      <c r="L606" s="1"/>
      <c r="M606" s="1"/>
      <c r="P606" s="163"/>
    </row>
    <row r="607" spans="1:16">
      <c r="A607" s="4"/>
      <c r="J607" s="122"/>
      <c r="K607" s="123"/>
      <c r="L607" s="1"/>
      <c r="M607" s="1"/>
      <c r="P607" s="163"/>
    </row>
    <row r="608" spans="1:16">
      <c r="A608" s="4"/>
      <c r="J608" s="122"/>
      <c r="K608" s="123"/>
      <c r="L608" s="1"/>
      <c r="M608" s="1"/>
      <c r="P608" s="163"/>
    </row>
    <row r="609" spans="1:16">
      <c r="A609" s="4"/>
      <c r="J609" s="122"/>
      <c r="K609" s="123"/>
      <c r="L609" s="1"/>
      <c r="M609" s="1"/>
      <c r="P609" s="163"/>
    </row>
    <row r="610" spans="1:16">
      <c r="A610" s="4"/>
      <c r="J610" s="122"/>
      <c r="K610" s="123"/>
      <c r="L610" s="1"/>
      <c r="M610" s="1"/>
      <c r="P610" s="163"/>
    </row>
    <row r="611" spans="1:16">
      <c r="A611" s="4"/>
      <c r="J611" s="122"/>
      <c r="K611" s="123"/>
      <c r="L611" s="1"/>
      <c r="M611" s="1"/>
      <c r="P611" s="163"/>
    </row>
    <row r="612" spans="1:16">
      <c r="A612" s="4"/>
      <c r="J612" s="122"/>
      <c r="K612" s="123"/>
      <c r="L612" s="1"/>
      <c r="M612" s="1"/>
      <c r="P612" s="163"/>
    </row>
    <row r="613" spans="1:16">
      <c r="A613" s="4"/>
      <c r="J613" s="122"/>
      <c r="K613" s="123"/>
      <c r="L613" s="1"/>
      <c r="M613" s="1"/>
      <c r="P613" s="163"/>
    </row>
    <row r="614" spans="1:16">
      <c r="A614" s="4"/>
      <c r="J614" s="122"/>
      <c r="K614" s="123"/>
      <c r="L614" s="1"/>
      <c r="M614" s="1"/>
      <c r="P614" s="163"/>
    </row>
    <row r="615" spans="1:16">
      <c r="A615" s="4"/>
      <c r="J615" s="122"/>
      <c r="K615" s="123"/>
      <c r="L615" s="1"/>
      <c r="M615" s="1"/>
      <c r="P615" s="163"/>
    </row>
    <row r="616" spans="1:16">
      <c r="A616" s="4"/>
      <c r="J616" s="122"/>
      <c r="K616" s="123"/>
      <c r="L616" s="1"/>
      <c r="M616" s="1"/>
      <c r="P616" s="163"/>
    </row>
    <row r="617" spans="1:16">
      <c r="A617" s="4"/>
      <c r="J617" s="122"/>
      <c r="K617" s="123"/>
      <c r="L617" s="1"/>
      <c r="M617" s="1"/>
      <c r="P617" s="163"/>
    </row>
    <row r="618" spans="1:16">
      <c r="A618" s="4"/>
      <c r="J618" s="122"/>
      <c r="K618" s="123"/>
      <c r="L618" s="1"/>
      <c r="M618" s="1"/>
      <c r="P618" s="163"/>
    </row>
    <row r="619" spans="1:16">
      <c r="A619" s="4"/>
      <c r="J619" s="122"/>
      <c r="K619" s="123"/>
      <c r="L619" s="1"/>
      <c r="M619" s="1"/>
      <c r="P619" s="163"/>
    </row>
    <row r="620" spans="1:16">
      <c r="A620" s="4"/>
      <c r="J620" s="122"/>
      <c r="K620" s="123"/>
      <c r="L620" s="1"/>
      <c r="M620" s="1"/>
      <c r="P620" s="163"/>
    </row>
    <row r="621" spans="1:16">
      <c r="A621" s="4"/>
      <c r="J621" s="122"/>
      <c r="K621" s="123"/>
      <c r="L621" s="1"/>
      <c r="M621" s="1"/>
      <c r="P621" s="163"/>
    </row>
    <row r="622" spans="1:16">
      <c r="A622" s="4"/>
      <c r="J622" s="122"/>
      <c r="K622" s="123"/>
      <c r="L622" s="1"/>
      <c r="M622" s="1"/>
      <c r="P622" s="163"/>
    </row>
    <row r="623" spans="1:16">
      <c r="A623" s="4"/>
      <c r="J623" s="122"/>
      <c r="K623" s="123"/>
      <c r="L623" s="1"/>
      <c r="M623" s="1"/>
      <c r="P623" s="163"/>
    </row>
    <row r="624" spans="1:16">
      <c r="A624" s="4"/>
      <c r="J624" s="122"/>
      <c r="K624" s="123"/>
      <c r="L624" s="1"/>
      <c r="M624" s="1"/>
      <c r="P624" s="163"/>
    </row>
    <row r="625" spans="1:16">
      <c r="A625" s="4"/>
      <c r="J625" s="122"/>
      <c r="K625" s="123"/>
      <c r="L625" s="1"/>
      <c r="M625" s="1"/>
      <c r="P625" s="163"/>
    </row>
    <row r="626" spans="1:16">
      <c r="A626" s="4"/>
      <c r="J626" s="122"/>
      <c r="K626" s="123"/>
      <c r="L626" s="1"/>
      <c r="M626" s="1"/>
      <c r="P626" s="163"/>
    </row>
    <row r="627" spans="1:16">
      <c r="A627" s="4"/>
      <c r="J627" s="122"/>
      <c r="K627" s="123"/>
      <c r="L627" s="1"/>
      <c r="M627" s="1"/>
      <c r="P627" s="163"/>
    </row>
    <row r="628" spans="1:16">
      <c r="A628" s="4"/>
      <c r="J628" s="122"/>
      <c r="K628" s="123"/>
      <c r="L628" s="1"/>
      <c r="M628" s="1"/>
      <c r="P628" s="163"/>
    </row>
    <row r="629" spans="1:16">
      <c r="A629" s="4"/>
      <c r="J629" s="122"/>
      <c r="K629" s="123"/>
      <c r="L629" s="1"/>
      <c r="M629" s="1"/>
      <c r="P629" s="163"/>
    </row>
    <row r="630" spans="1:16">
      <c r="A630" s="4"/>
      <c r="J630" s="122"/>
      <c r="K630" s="123"/>
      <c r="L630" s="1"/>
      <c r="M630" s="1"/>
      <c r="P630" s="163"/>
    </row>
    <row r="631" spans="1:16">
      <c r="A631" s="4"/>
      <c r="J631" s="122"/>
      <c r="K631" s="123"/>
      <c r="L631" s="1"/>
      <c r="M631" s="1"/>
      <c r="P631" s="163"/>
    </row>
    <row r="632" spans="1:16">
      <c r="A632" s="4"/>
      <c r="J632" s="122"/>
      <c r="K632" s="123"/>
      <c r="L632" s="1"/>
      <c r="M632" s="1"/>
      <c r="P632" s="163"/>
    </row>
    <row r="633" spans="1:16">
      <c r="A633" s="4"/>
      <c r="J633" s="122"/>
      <c r="K633" s="123"/>
      <c r="L633" s="1"/>
      <c r="M633" s="1"/>
      <c r="P633" s="163"/>
    </row>
    <row r="634" spans="1:16">
      <c r="A634" s="4"/>
      <c r="J634" s="122"/>
      <c r="K634" s="123"/>
      <c r="L634" s="1"/>
      <c r="M634" s="1"/>
      <c r="P634" s="163"/>
    </row>
    <row r="635" spans="1:16">
      <c r="A635" s="4"/>
      <c r="J635" s="122"/>
      <c r="K635" s="123"/>
      <c r="L635" s="1"/>
      <c r="M635" s="1"/>
      <c r="P635" s="163"/>
    </row>
    <row r="636" spans="1:16">
      <c r="A636" s="4"/>
      <c r="J636" s="122"/>
      <c r="K636" s="123"/>
      <c r="L636" s="1"/>
      <c r="M636" s="1"/>
      <c r="P636" s="163"/>
    </row>
    <row r="637" spans="1:16">
      <c r="A637" s="4"/>
      <c r="J637" s="122"/>
      <c r="K637" s="123"/>
      <c r="L637" s="1"/>
      <c r="M637" s="1"/>
      <c r="P637" s="163"/>
    </row>
    <row r="638" spans="1:16">
      <c r="A638" s="4"/>
      <c r="J638" s="122"/>
      <c r="K638" s="123"/>
      <c r="L638" s="1"/>
      <c r="M638" s="1"/>
      <c r="P638" s="163"/>
    </row>
    <row r="639" spans="1:16">
      <c r="A639" s="4"/>
      <c r="J639" s="122"/>
      <c r="K639" s="123"/>
      <c r="L639" s="1"/>
      <c r="M639" s="1"/>
      <c r="P639" s="163"/>
    </row>
    <row r="640" spans="1:16">
      <c r="A640" s="4"/>
      <c r="J640" s="122"/>
      <c r="K640" s="123"/>
      <c r="L640" s="1"/>
      <c r="M640" s="1"/>
      <c r="P640" s="163"/>
    </row>
    <row r="641" spans="1:16">
      <c r="A641" s="4"/>
      <c r="J641" s="122"/>
      <c r="K641" s="123"/>
      <c r="L641" s="1"/>
      <c r="M641" s="1"/>
      <c r="P641" s="163"/>
    </row>
    <row r="642" spans="1:16">
      <c r="A642" s="4"/>
      <c r="J642" s="122"/>
      <c r="K642" s="123"/>
      <c r="L642" s="1"/>
      <c r="M642" s="1"/>
      <c r="P642" s="163"/>
    </row>
    <row r="643" spans="1:16">
      <c r="A643" s="4"/>
      <c r="J643" s="122"/>
      <c r="K643" s="123"/>
      <c r="L643" s="1"/>
      <c r="M643" s="1"/>
      <c r="P643" s="163"/>
    </row>
    <row r="644" spans="1:16">
      <c r="A644" s="4"/>
      <c r="J644" s="122"/>
      <c r="K644" s="123"/>
      <c r="L644" s="1"/>
      <c r="M644" s="1"/>
      <c r="P644" s="163"/>
    </row>
    <row r="645" spans="1:16">
      <c r="A645" s="4"/>
      <c r="J645" s="122"/>
      <c r="K645" s="123"/>
      <c r="L645" s="1"/>
      <c r="M645" s="1"/>
      <c r="P645" s="163"/>
    </row>
    <row r="646" spans="1:16">
      <c r="A646" s="4"/>
      <c r="J646" s="122"/>
      <c r="K646" s="123"/>
      <c r="L646" s="1"/>
      <c r="M646" s="1"/>
      <c r="P646" s="163"/>
    </row>
    <row r="647" spans="1:16">
      <c r="A647" s="4"/>
      <c r="J647" s="122"/>
      <c r="K647" s="123"/>
      <c r="L647" s="1"/>
      <c r="M647" s="1"/>
      <c r="P647" s="163"/>
    </row>
    <row r="648" spans="1:16">
      <c r="A648" s="4"/>
      <c r="J648" s="122"/>
      <c r="K648" s="123"/>
      <c r="L648" s="1"/>
      <c r="M648" s="1"/>
      <c r="P648" s="163"/>
    </row>
    <row r="649" spans="1:16">
      <c r="A649" s="4"/>
      <c r="J649" s="122"/>
      <c r="K649" s="123"/>
      <c r="L649" s="1"/>
      <c r="M649" s="1"/>
      <c r="P649" s="163"/>
    </row>
    <row r="650" spans="1:16">
      <c r="A650" s="4"/>
      <c r="J650" s="122"/>
      <c r="K650" s="123"/>
      <c r="L650" s="1"/>
      <c r="M650" s="1"/>
      <c r="P650" s="163"/>
    </row>
    <row r="651" spans="1:16">
      <c r="A651" s="4"/>
      <c r="J651" s="122"/>
      <c r="K651" s="123"/>
      <c r="L651" s="1"/>
      <c r="M651" s="1"/>
      <c r="P651" s="163"/>
    </row>
    <row r="652" spans="1:16">
      <c r="A652" s="4"/>
      <c r="J652" s="122"/>
      <c r="K652" s="123"/>
      <c r="L652" s="1"/>
      <c r="M652" s="1"/>
      <c r="P652" s="163"/>
    </row>
    <row r="653" spans="1:16">
      <c r="A653" s="4"/>
      <c r="J653" s="122"/>
      <c r="K653" s="123"/>
      <c r="L653" s="1"/>
      <c r="M653" s="1"/>
      <c r="P653" s="163"/>
    </row>
    <row r="654" spans="1:16">
      <c r="A654" s="4"/>
      <c r="J654" s="122"/>
      <c r="K654" s="123"/>
      <c r="L654" s="1"/>
      <c r="M654" s="1"/>
      <c r="P654" s="163"/>
    </row>
    <row r="655" spans="1:16">
      <c r="A655" s="4"/>
      <c r="J655" s="122"/>
      <c r="K655" s="123"/>
      <c r="L655" s="1"/>
      <c r="M655" s="1"/>
      <c r="P655" s="163"/>
    </row>
    <row r="656" spans="1:16">
      <c r="A656" s="4"/>
      <c r="J656" s="122"/>
      <c r="K656" s="123"/>
      <c r="L656" s="1"/>
      <c r="M656" s="1"/>
      <c r="P656" s="163"/>
    </row>
    <row r="657" spans="1:16">
      <c r="A657" s="4"/>
      <c r="J657" s="122"/>
      <c r="K657" s="123"/>
      <c r="L657" s="1"/>
      <c r="M657" s="1"/>
      <c r="P657" s="163"/>
    </row>
    <row r="658" spans="1:16">
      <c r="A658" s="4"/>
      <c r="J658" s="122"/>
      <c r="K658" s="123"/>
      <c r="L658" s="1"/>
      <c r="M658" s="1"/>
      <c r="P658" s="163"/>
    </row>
    <row r="659" spans="1:16">
      <c r="A659" s="4"/>
      <c r="J659" s="122"/>
      <c r="K659" s="123"/>
      <c r="L659" s="1"/>
      <c r="M659" s="1"/>
      <c r="P659" s="163"/>
    </row>
    <row r="660" spans="1:16">
      <c r="A660" s="4"/>
      <c r="J660" s="122"/>
      <c r="K660" s="123"/>
      <c r="L660" s="1"/>
      <c r="M660" s="1"/>
      <c r="P660" s="163"/>
    </row>
    <row r="661" spans="1:16">
      <c r="A661" s="4"/>
      <c r="J661" s="122"/>
      <c r="K661" s="123"/>
      <c r="L661" s="1"/>
      <c r="M661" s="1"/>
      <c r="P661" s="163"/>
    </row>
    <row r="662" spans="1:16">
      <c r="A662" s="4"/>
      <c r="J662" s="122"/>
      <c r="K662" s="123"/>
      <c r="L662" s="1"/>
      <c r="M662" s="1"/>
      <c r="P662" s="163"/>
    </row>
    <row r="663" spans="1:16">
      <c r="A663" s="4"/>
      <c r="J663" s="122"/>
      <c r="K663" s="123"/>
      <c r="L663" s="1"/>
      <c r="M663" s="1"/>
      <c r="P663" s="163"/>
    </row>
    <row r="664" spans="1:16">
      <c r="A664" s="4"/>
      <c r="J664" s="122"/>
      <c r="K664" s="123"/>
      <c r="L664" s="1"/>
      <c r="M664" s="1"/>
      <c r="P664" s="163"/>
    </row>
    <row r="665" spans="1:16">
      <c r="A665" s="4"/>
      <c r="J665" s="122"/>
      <c r="K665" s="123"/>
      <c r="L665" s="1"/>
      <c r="M665" s="1"/>
      <c r="P665" s="163"/>
    </row>
    <row r="666" spans="1:16">
      <c r="A666" s="4"/>
      <c r="J666" s="122"/>
      <c r="K666" s="123"/>
      <c r="L666" s="1"/>
      <c r="M666" s="1"/>
      <c r="P666" s="163"/>
    </row>
    <row r="667" spans="1:16">
      <c r="A667" s="4"/>
      <c r="J667" s="122"/>
      <c r="K667" s="123"/>
      <c r="L667" s="1"/>
      <c r="M667" s="1"/>
      <c r="P667" s="163"/>
    </row>
    <row r="668" spans="1:16">
      <c r="A668" s="4"/>
      <c r="J668" s="122"/>
      <c r="K668" s="123"/>
      <c r="L668" s="1"/>
      <c r="M668" s="1"/>
      <c r="P668" s="163"/>
    </row>
    <row r="669" spans="1:16">
      <c r="A669" s="4"/>
      <c r="J669" s="122"/>
      <c r="K669" s="123"/>
      <c r="L669" s="1"/>
      <c r="M669" s="1"/>
      <c r="P669" s="163"/>
    </row>
    <row r="670" spans="1:16">
      <c r="A670" s="4"/>
      <c r="J670" s="122"/>
      <c r="K670" s="123"/>
      <c r="L670" s="1"/>
      <c r="M670" s="1"/>
      <c r="P670" s="163"/>
    </row>
    <row r="671" spans="1:16">
      <c r="A671" s="4"/>
      <c r="J671" s="122"/>
      <c r="K671" s="123"/>
      <c r="L671" s="1"/>
      <c r="M671" s="1"/>
      <c r="P671" s="163"/>
    </row>
    <row r="672" spans="1:16">
      <c r="A672" s="4"/>
      <c r="J672" s="122"/>
      <c r="K672" s="123"/>
      <c r="L672" s="1"/>
      <c r="M672" s="1"/>
      <c r="P672" s="163"/>
    </row>
    <row r="673" spans="1:16">
      <c r="A673" s="4"/>
      <c r="J673" s="122"/>
      <c r="K673" s="123"/>
      <c r="L673" s="1"/>
      <c r="M673" s="1"/>
      <c r="P673" s="163"/>
    </row>
    <row r="674" spans="1:16">
      <c r="A674" s="4"/>
      <c r="J674" s="122"/>
      <c r="K674" s="123"/>
      <c r="L674" s="1"/>
      <c r="M674" s="1"/>
      <c r="P674" s="163"/>
    </row>
    <row r="675" spans="1:16">
      <c r="A675" s="4"/>
      <c r="J675" s="122"/>
      <c r="K675" s="123"/>
      <c r="L675" s="1"/>
      <c r="M675" s="1"/>
      <c r="P675" s="163"/>
    </row>
    <row r="676" spans="1:16">
      <c r="A676" s="4"/>
      <c r="J676" s="122"/>
      <c r="K676" s="123"/>
      <c r="L676" s="1"/>
      <c r="M676" s="1"/>
      <c r="P676" s="163"/>
    </row>
    <row r="677" spans="1:16">
      <c r="A677" s="4"/>
      <c r="J677" s="122"/>
      <c r="K677" s="123"/>
      <c r="L677" s="1"/>
      <c r="M677" s="1"/>
      <c r="P677" s="163"/>
    </row>
    <row r="678" spans="1:16">
      <c r="A678" s="4"/>
      <c r="J678" s="122"/>
      <c r="K678" s="123"/>
      <c r="L678" s="1"/>
      <c r="M678" s="1"/>
      <c r="P678" s="163"/>
    </row>
    <row r="679" spans="1:16">
      <c r="A679" s="4"/>
      <c r="J679" s="122"/>
      <c r="K679" s="123"/>
      <c r="L679" s="1"/>
      <c r="M679" s="1"/>
      <c r="P679" s="163"/>
    </row>
    <row r="680" spans="1:16">
      <c r="A680" s="4"/>
      <c r="J680" s="122"/>
      <c r="K680" s="123"/>
      <c r="L680" s="1"/>
      <c r="M680" s="1"/>
      <c r="P680" s="163"/>
    </row>
    <row r="681" spans="1:16">
      <c r="A681" s="4"/>
      <c r="J681" s="122"/>
      <c r="K681" s="123"/>
      <c r="L681" s="1"/>
      <c r="M681" s="1"/>
      <c r="P681" s="163"/>
    </row>
    <row r="682" spans="1:16">
      <c r="A682" s="4"/>
      <c r="J682" s="122"/>
      <c r="K682" s="123"/>
      <c r="L682" s="1"/>
      <c r="M682" s="1"/>
      <c r="P682" s="163"/>
    </row>
    <row r="683" spans="1:16">
      <c r="A683" s="4"/>
      <c r="J683" s="122"/>
      <c r="K683" s="123"/>
      <c r="L683" s="1"/>
      <c r="M683" s="1"/>
      <c r="P683" s="163"/>
    </row>
    <row r="684" spans="1:16">
      <c r="A684" s="4"/>
      <c r="J684" s="122"/>
      <c r="K684" s="123"/>
      <c r="L684" s="1"/>
      <c r="M684" s="1"/>
      <c r="P684" s="163"/>
    </row>
    <row r="685" spans="1:16">
      <c r="A685" s="4"/>
      <c r="J685" s="122"/>
      <c r="K685" s="123"/>
      <c r="L685" s="1"/>
      <c r="M685" s="1"/>
      <c r="P685" s="163"/>
    </row>
    <row r="686" spans="1:16">
      <c r="A686" s="4"/>
      <c r="J686" s="122"/>
      <c r="K686" s="123"/>
      <c r="L686" s="1"/>
      <c r="M686" s="1"/>
      <c r="P686" s="163"/>
    </row>
    <row r="687" spans="1:16">
      <c r="A687" s="4"/>
      <c r="J687" s="122"/>
      <c r="K687" s="123"/>
      <c r="L687" s="1"/>
      <c r="M687" s="1"/>
      <c r="P687" s="163"/>
    </row>
    <row r="688" spans="1:16">
      <c r="A688" s="4"/>
      <c r="J688" s="122"/>
      <c r="K688" s="123"/>
      <c r="L688" s="1"/>
      <c r="M688" s="1"/>
      <c r="P688" s="163"/>
    </row>
    <row r="689" spans="1:16">
      <c r="A689" s="4"/>
      <c r="J689" s="122"/>
      <c r="K689" s="123"/>
      <c r="L689" s="1"/>
      <c r="M689" s="1"/>
      <c r="P689" s="163"/>
    </row>
    <row r="690" spans="1:16">
      <c r="A690" s="4"/>
      <c r="J690" s="122"/>
      <c r="K690" s="123"/>
      <c r="L690" s="1"/>
      <c r="M690" s="1"/>
      <c r="P690" s="163"/>
    </row>
    <row r="691" spans="1:16">
      <c r="A691" s="4"/>
      <c r="J691" s="122"/>
      <c r="K691" s="123"/>
      <c r="L691" s="1"/>
      <c r="M691" s="1"/>
      <c r="P691" s="163"/>
    </row>
    <row r="692" spans="1:16">
      <c r="A692" s="4"/>
      <c r="J692" s="122"/>
      <c r="K692" s="123"/>
      <c r="L692" s="1"/>
      <c r="M692" s="1"/>
      <c r="P692" s="163"/>
    </row>
    <row r="693" spans="1:16">
      <c r="A693" s="4"/>
      <c r="J693" s="122"/>
      <c r="K693" s="123"/>
      <c r="L693" s="1"/>
      <c r="M693" s="1"/>
      <c r="P693" s="163"/>
    </row>
    <row r="694" spans="1:16">
      <c r="A694" s="4"/>
      <c r="J694" s="122"/>
      <c r="K694" s="123"/>
      <c r="L694" s="1"/>
      <c r="M694" s="1"/>
      <c r="P694" s="163"/>
    </row>
    <row r="695" spans="1:16">
      <c r="A695" s="4"/>
      <c r="J695" s="122"/>
      <c r="K695" s="123"/>
      <c r="L695" s="1"/>
      <c r="M695" s="1"/>
      <c r="P695" s="163"/>
    </row>
    <row r="696" spans="1:16">
      <c r="A696" s="4"/>
      <c r="J696" s="122"/>
      <c r="K696" s="123"/>
      <c r="L696" s="1"/>
      <c r="M696" s="1"/>
      <c r="P696" s="163"/>
    </row>
    <row r="697" spans="1:16">
      <c r="A697" s="4"/>
      <c r="J697" s="122"/>
      <c r="K697" s="123"/>
      <c r="L697" s="1"/>
      <c r="M697" s="1"/>
      <c r="P697" s="163"/>
    </row>
    <row r="698" spans="1:16">
      <c r="A698" s="4"/>
      <c r="J698" s="122"/>
      <c r="K698" s="123"/>
      <c r="L698" s="1"/>
      <c r="M698" s="1"/>
      <c r="P698" s="163"/>
    </row>
    <row r="699" spans="1:16">
      <c r="A699" s="4"/>
      <c r="J699" s="122"/>
      <c r="K699" s="123"/>
      <c r="L699" s="1"/>
      <c r="M699" s="1"/>
      <c r="P699" s="163"/>
    </row>
    <row r="700" spans="1:16">
      <c r="A700" s="4"/>
      <c r="J700" s="122"/>
      <c r="K700" s="123"/>
      <c r="L700" s="1"/>
      <c r="M700" s="1"/>
      <c r="P700" s="163"/>
    </row>
    <row r="701" spans="1:16">
      <c r="A701" s="4"/>
      <c r="J701" s="122"/>
      <c r="K701" s="123"/>
      <c r="L701" s="1"/>
      <c r="M701" s="1"/>
      <c r="P701" s="163"/>
    </row>
    <row r="702" spans="1:16">
      <c r="A702" s="4"/>
      <c r="J702" s="122"/>
      <c r="K702" s="123"/>
      <c r="L702" s="1"/>
      <c r="M702" s="1"/>
      <c r="P702" s="163"/>
    </row>
    <row r="703" spans="1:16">
      <c r="A703" s="4"/>
      <c r="J703" s="122"/>
      <c r="K703" s="123"/>
      <c r="L703" s="1"/>
      <c r="M703" s="1"/>
      <c r="P703" s="163"/>
    </row>
    <row r="704" spans="1:16">
      <c r="A704" s="4"/>
      <c r="J704" s="122"/>
      <c r="K704" s="123"/>
      <c r="L704" s="1"/>
      <c r="M704" s="1"/>
      <c r="P704" s="163"/>
    </row>
    <row r="705" spans="1:16">
      <c r="A705" s="4"/>
      <c r="J705" s="122"/>
      <c r="K705" s="123"/>
      <c r="L705" s="1"/>
      <c r="M705" s="1"/>
      <c r="P705" s="163"/>
    </row>
    <row r="706" spans="1:16">
      <c r="A706" s="4"/>
      <c r="J706" s="122"/>
      <c r="K706" s="123"/>
      <c r="L706" s="1"/>
      <c r="M706" s="1"/>
      <c r="P706" s="163"/>
    </row>
    <row r="707" spans="1:16">
      <c r="A707" s="4"/>
      <c r="J707" s="122"/>
      <c r="K707" s="123"/>
      <c r="L707" s="1"/>
      <c r="M707" s="1"/>
      <c r="P707" s="163"/>
    </row>
    <row r="708" spans="1:16">
      <c r="A708" s="4"/>
      <c r="J708" s="122"/>
      <c r="K708" s="123"/>
      <c r="L708" s="1"/>
      <c r="M708" s="1"/>
      <c r="P708" s="163"/>
    </row>
    <row r="709" spans="1:16">
      <c r="A709" s="4"/>
      <c r="J709" s="122"/>
      <c r="K709" s="123"/>
      <c r="L709" s="1"/>
      <c r="M709" s="1"/>
      <c r="P709" s="163"/>
    </row>
    <row r="710" spans="1:16">
      <c r="A710" s="4"/>
      <c r="J710" s="122"/>
      <c r="K710" s="123"/>
      <c r="L710" s="1"/>
      <c r="M710" s="1"/>
      <c r="P710" s="163"/>
    </row>
    <row r="711" spans="1:16">
      <c r="A711" s="4"/>
      <c r="J711" s="122"/>
      <c r="K711" s="123"/>
      <c r="L711" s="1"/>
      <c r="M711" s="1"/>
      <c r="P711" s="163"/>
    </row>
    <row r="712" spans="1:16">
      <c r="A712" s="4"/>
      <c r="J712" s="122"/>
      <c r="K712" s="123"/>
      <c r="L712" s="1"/>
      <c r="M712" s="1"/>
      <c r="P712" s="163"/>
    </row>
    <row r="713" spans="1:16">
      <c r="A713" s="4"/>
      <c r="J713" s="122"/>
      <c r="K713" s="123"/>
      <c r="L713" s="1"/>
      <c r="M713" s="1"/>
      <c r="P713" s="163"/>
    </row>
    <row r="714" spans="1:16">
      <c r="A714" s="4"/>
      <c r="J714" s="122"/>
      <c r="K714" s="123"/>
      <c r="L714" s="1"/>
      <c r="M714" s="1"/>
      <c r="P714" s="163"/>
    </row>
    <row r="715" spans="1:16">
      <c r="A715" s="4"/>
      <c r="J715" s="122"/>
      <c r="K715" s="123"/>
      <c r="L715" s="1"/>
      <c r="M715" s="1"/>
      <c r="P715" s="163"/>
    </row>
    <row r="716" spans="1:16">
      <c r="A716" s="4"/>
      <c r="J716" s="122"/>
      <c r="K716" s="123"/>
      <c r="L716" s="1"/>
      <c r="M716" s="1"/>
      <c r="P716" s="163"/>
    </row>
    <row r="717" spans="1:16">
      <c r="A717" s="4"/>
      <c r="J717" s="122"/>
      <c r="K717" s="123"/>
      <c r="L717" s="1"/>
      <c r="M717" s="1"/>
      <c r="P717" s="163"/>
    </row>
    <row r="718" spans="1:16">
      <c r="A718" s="4"/>
      <c r="J718" s="122"/>
      <c r="K718" s="123"/>
      <c r="L718" s="1"/>
      <c r="M718" s="1"/>
      <c r="P718" s="163"/>
    </row>
    <row r="719" spans="1:16">
      <c r="A719" s="4"/>
      <c r="J719" s="122"/>
      <c r="K719" s="123"/>
      <c r="L719" s="1"/>
      <c r="M719" s="1"/>
      <c r="P719" s="163"/>
    </row>
    <row r="720" spans="1:16">
      <c r="A720" s="4"/>
      <c r="J720" s="122"/>
      <c r="K720" s="123"/>
      <c r="L720" s="1"/>
      <c r="M720" s="1"/>
      <c r="P720" s="163"/>
    </row>
    <row r="721" spans="1:16">
      <c r="A721" s="4"/>
      <c r="J721" s="122"/>
      <c r="K721" s="123"/>
      <c r="L721" s="1"/>
      <c r="M721" s="1"/>
      <c r="P721" s="163"/>
    </row>
    <row r="722" spans="1:16">
      <c r="A722" s="4"/>
      <c r="J722" s="122"/>
      <c r="K722" s="123"/>
      <c r="L722" s="1"/>
      <c r="M722" s="1"/>
      <c r="P722" s="163"/>
    </row>
    <row r="723" spans="1:16">
      <c r="A723" s="4"/>
      <c r="J723" s="122"/>
      <c r="K723" s="123"/>
      <c r="L723" s="1"/>
      <c r="M723" s="1"/>
      <c r="P723" s="163"/>
    </row>
    <row r="724" spans="1:16">
      <c r="A724" s="4"/>
      <c r="J724" s="122"/>
      <c r="K724" s="123"/>
      <c r="L724" s="1"/>
      <c r="M724" s="1"/>
      <c r="P724" s="163"/>
    </row>
    <row r="725" spans="1:16">
      <c r="A725" s="4"/>
      <c r="J725" s="122"/>
      <c r="K725" s="123"/>
      <c r="L725" s="1"/>
      <c r="M725" s="1"/>
      <c r="P725" s="163"/>
    </row>
    <row r="726" spans="1:16">
      <c r="A726" s="4"/>
      <c r="J726" s="122"/>
      <c r="K726" s="123"/>
      <c r="L726" s="1"/>
      <c r="M726" s="1"/>
      <c r="P726" s="163"/>
    </row>
    <row r="727" spans="1:16">
      <c r="A727" s="4"/>
      <c r="J727" s="122"/>
      <c r="K727" s="123"/>
      <c r="L727" s="1"/>
      <c r="M727" s="1"/>
      <c r="P727" s="163"/>
    </row>
    <row r="728" spans="1:16">
      <c r="A728" s="4"/>
      <c r="J728" s="122"/>
      <c r="K728" s="123"/>
      <c r="L728" s="1"/>
      <c r="M728" s="1"/>
      <c r="P728" s="163"/>
    </row>
    <row r="729" spans="1:16">
      <c r="A729" s="4"/>
      <c r="J729" s="122"/>
      <c r="K729" s="123"/>
      <c r="L729" s="1"/>
      <c r="M729" s="1"/>
      <c r="P729" s="163"/>
    </row>
    <row r="730" spans="1:16">
      <c r="A730" s="4"/>
      <c r="J730" s="122"/>
      <c r="K730" s="123"/>
      <c r="L730" s="1"/>
      <c r="M730" s="1"/>
      <c r="P730" s="163"/>
    </row>
    <row r="731" spans="1:16">
      <c r="A731" s="4"/>
      <c r="J731" s="122"/>
      <c r="K731" s="123"/>
      <c r="L731" s="1"/>
      <c r="M731" s="1"/>
      <c r="P731" s="163"/>
    </row>
    <row r="732" spans="1:16">
      <c r="A732" s="4"/>
      <c r="J732" s="122"/>
      <c r="K732" s="123"/>
      <c r="L732" s="1"/>
      <c r="M732" s="1"/>
      <c r="P732" s="163"/>
    </row>
    <row r="733" spans="1:16">
      <c r="A733" s="4"/>
      <c r="J733" s="122"/>
      <c r="K733" s="123"/>
      <c r="L733" s="1"/>
      <c r="M733" s="1"/>
      <c r="P733" s="163"/>
    </row>
    <row r="734" spans="1:16">
      <c r="A734" s="4"/>
      <c r="J734" s="122"/>
      <c r="K734" s="123"/>
      <c r="L734" s="1"/>
      <c r="M734" s="1"/>
      <c r="P734" s="163"/>
    </row>
    <row r="735" spans="1:16">
      <c r="A735" s="4"/>
      <c r="J735" s="122"/>
      <c r="K735" s="123"/>
      <c r="L735" s="1"/>
      <c r="M735" s="1"/>
      <c r="P735" s="163"/>
    </row>
    <row r="736" spans="1:16">
      <c r="A736" s="4"/>
      <c r="J736" s="122"/>
      <c r="K736" s="123"/>
      <c r="L736" s="1"/>
      <c r="M736" s="1"/>
      <c r="P736" s="163"/>
    </row>
    <row r="737" spans="1:16">
      <c r="A737" s="4"/>
      <c r="J737" s="122"/>
      <c r="K737" s="123"/>
      <c r="L737" s="1"/>
      <c r="M737" s="1"/>
      <c r="P737" s="163"/>
    </row>
    <row r="738" spans="1:16">
      <c r="A738" s="4"/>
      <c r="J738" s="122"/>
      <c r="K738" s="123"/>
      <c r="L738" s="1"/>
      <c r="M738" s="1"/>
      <c r="P738" s="163"/>
    </row>
    <row r="739" spans="1:16">
      <c r="A739" s="4"/>
      <c r="J739" s="122"/>
      <c r="K739" s="123"/>
      <c r="L739" s="1"/>
      <c r="M739" s="1"/>
      <c r="P739" s="163"/>
    </row>
    <row r="740" spans="1:16">
      <c r="A740" s="4"/>
      <c r="J740" s="122"/>
      <c r="K740" s="123"/>
      <c r="L740" s="1"/>
      <c r="M740" s="1"/>
      <c r="P740" s="163"/>
    </row>
    <row r="741" spans="1:16">
      <c r="A741" s="4"/>
      <c r="J741" s="122"/>
      <c r="K741" s="123"/>
      <c r="L741" s="1"/>
      <c r="M741" s="1"/>
      <c r="P741" s="163"/>
    </row>
    <row r="742" spans="1:16">
      <c r="A742" s="4"/>
      <c r="J742" s="122"/>
      <c r="K742" s="123"/>
      <c r="L742" s="1"/>
      <c r="M742" s="1"/>
      <c r="P742" s="163"/>
    </row>
    <row r="743" spans="1:16">
      <c r="A743" s="4"/>
      <c r="J743" s="122"/>
      <c r="K743" s="123"/>
      <c r="L743" s="1"/>
      <c r="M743" s="1"/>
      <c r="P743" s="163"/>
    </row>
    <row r="744" spans="1:16">
      <c r="A744" s="4"/>
      <c r="J744" s="122"/>
      <c r="K744" s="123"/>
      <c r="L744" s="1"/>
      <c r="M744" s="1"/>
      <c r="P744" s="163"/>
    </row>
    <row r="745" spans="1:16">
      <c r="A745" s="4"/>
      <c r="J745" s="122"/>
      <c r="K745" s="123"/>
      <c r="L745" s="1"/>
      <c r="M745" s="1"/>
      <c r="P745" s="163"/>
    </row>
    <row r="746" spans="1:16">
      <c r="A746" s="4"/>
      <c r="J746" s="122"/>
      <c r="K746" s="123"/>
      <c r="L746" s="1"/>
      <c r="M746" s="1"/>
      <c r="P746" s="163"/>
    </row>
    <row r="747" spans="1:16">
      <c r="A747" s="4"/>
      <c r="J747" s="122"/>
      <c r="K747" s="123"/>
      <c r="L747" s="1"/>
      <c r="M747" s="1"/>
      <c r="P747" s="163"/>
    </row>
    <row r="748" spans="1:16">
      <c r="A748" s="4"/>
      <c r="J748" s="122"/>
      <c r="K748" s="123"/>
      <c r="L748" s="1"/>
      <c r="M748" s="1"/>
      <c r="P748" s="163"/>
    </row>
    <row r="749" spans="1:16">
      <c r="A749" s="4"/>
      <c r="J749" s="122"/>
      <c r="K749" s="123"/>
      <c r="L749" s="1"/>
      <c r="M749" s="1"/>
      <c r="P749" s="163"/>
    </row>
    <row r="750" spans="1:16">
      <c r="A750" s="4"/>
      <c r="J750" s="122"/>
      <c r="K750" s="123"/>
      <c r="L750" s="1"/>
      <c r="M750" s="1"/>
      <c r="P750" s="163"/>
    </row>
    <row r="751" spans="1:16">
      <c r="A751" s="4"/>
      <c r="J751" s="122"/>
      <c r="K751" s="123"/>
      <c r="L751" s="1"/>
      <c r="M751" s="1"/>
      <c r="P751" s="163"/>
    </row>
    <row r="752" spans="1:16">
      <c r="A752" s="4"/>
      <c r="J752" s="122"/>
      <c r="K752" s="123"/>
      <c r="L752" s="1"/>
      <c r="M752" s="1"/>
      <c r="P752" s="163"/>
    </row>
    <row r="753" spans="1:16">
      <c r="A753" s="4"/>
      <c r="J753" s="122"/>
      <c r="K753" s="123"/>
      <c r="L753" s="1"/>
      <c r="M753" s="1"/>
      <c r="P753" s="163"/>
    </row>
    <row r="754" spans="1:16">
      <c r="A754" s="4"/>
      <c r="J754" s="122"/>
      <c r="K754" s="123"/>
      <c r="L754" s="1"/>
      <c r="M754" s="1"/>
      <c r="P754" s="163"/>
    </row>
    <row r="755" spans="1:16">
      <c r="A755" s="4"/>
      <c r="J755" s="122"/>
      <c r="K755" s="123"/>
      <c r="L755" s="1"/>
      <c r="M755" s="1"/>
      <c r="P755" s="163"/>
    </row>
    <row r="756" spans="1:16">
      <c r="A756" s="4"/>
      <c r="J756" s="122"/>
      <c r="K756" s="123"/>
      <c r="L756" s="1"/>
      <c r="M756" s="1"/>
      <c r="P756" s="163"/>
    </row>
    <row r="757" spans="1:16">
      <c r="A757" s="4"/>
      <c r="J757" s="122"/>
      <c r="K757" s="123"/>
      <c r="L757" s="1"/>
      <c r="M757" s="1"/>
      <c r="P757" s="163"/>
    </row>
    <row r="758" spans="1:16">
      <c r="A758" s="4"/>
      <c r="J758" s="122"/>
      <c r="K758" s="123"/>
      <c r="L758" s="1"/>
      <c r="M758" s="1"/>
      <c r="P758" s="163"/>
    </row>
    <row r="759" spans="1:16">
      <c r="A759" s="4"/>
      <c r="J759" s="122"/>
      <c r="K759" s="123"/>
      <c r="L759" s="1"/>
      <c r="M759" s="1"/>
      <c r="P759" s="163"/>
    </row>
    <row r="760" spans="1:16">
      <c r="A760" s="4"/>
      <c r="J760" s="122"/>
      <c r="K760" s="123"/>
      <c r="L760" s="1"/>
      <c r="M760" s="1"/>
      <c r="P760" s="163"/>
    </row>
    <row r="761" spans="1:16">
      <c r="A761" s="4"/>
      <c r="J761" s="122"/>
      <c r="K761" s="123"/>
      <c r="L761" s="1"/>
      <c r="M761" s="1"/>
      <c r="P761" s="163"/>
    </row>
    <row r="762" spans="1:16">
      <c r="A762" s="4"/>
      <c r="J762" s="122"/>
      <c r="K762" s="123"/>
      <c r="L762" s="1"/>
      <c r="M762" s="1"/>
      <c r="P762" s="163"/>
    </row>
    <row r="763" spans="1:16">
      <c r="A763" s="4"/>
      <c r="J763" s="122"/>
      <c r="K763" s="123"/>
      <c r="L763" s="1"/>
      <c r="M763" s="1"/>
      <c r="P763" s="163"/>
    </row>
    <row r="764" spans="1:16">
      <c r="A764" s="4"/>
      <c r="J764" s="122"/>
      <c r="K764" s="123"/>
      <c r="L764" s="1"/>
      <c r="M764" s="1"/>
      <c r="P764" s="163"/>
    </row>
    <row r="765" spans="1:16">
      <c r="A765" s="4"/>
      <c r="J765" s="122"/>
      <c r="K765" s="123"/>
      <c r="L765" s="1"/>
      <c r="M765" s="1"/>
      <c r="P765" s="163"/>
    </row>
    <row r="766" spans="1:16">
      <c r="A766" s="4"/>
      <c r="J766" s="122"/>
      <c r="K766" s="123"/>
      <c r="L766" s="1"/>
      <c r="M766" s="1"/>
      <c r="P766" s="163"/>
    </row>
    <row r="767" spans="1:16">
      <c r="A767" s="4"/>
      <c r="J767" s="122"/>
      <c r="K767" s="123"/>
      <c r="L767" s="1"/>
      <c r="M767" s="1"/>
      <c r="P767" s="163"/>
    </row>
    <row r="768" spans="1:16">
      <c r="A768" s="4"/>
      <c r="J768" s="122"/>
      <c r="K768" s="123"/>
      <c r="L768" s="1"/>
      <c r="M768" s="1"/>
      <c r="P768" s="163"/>
    </row>
    <row r="769" spans="1:16">
      <c r="A769" s="4"/>
      <c r="J769" s="122"/>
      <c r="K769" s="123"/>
      <c r="L769" s="1"/>
      <c r="M769" s="1"/>
      <c r="P769" s="163"/>
    </row>
    <row r="770" spans="1:16">
      <c r="A770" s="4"/>
      <c r="J770" s="122"/>
      <c r="K770" s="123"/>
      <c r="L770" s="1"/>
      <c r="M770" s="1"/>
      <c r="P770" s="163"/>
    </row>
    <row r="771" spans="1:16">
      <c r="A771" s="4"/>
      <c r="J771" s="122"/>
      <c r="K771" s="123"/>
      <c r="L771" s="1"/>
      <c r="M771" s="1"/>
      <c r="P771" s="163"/>
    </row>
    <row r="772" spans="1:16">
      <c r="A772" s="4"/>
      <c r="J772" s="122"/>
      <c r="K772" s="123"/>
      <c r="L772" s="1"/>
      <c r="M772" s="1"/>
      <c r="P772" s="163"/>
    </row>
    <row r="773" spans="1:16">
      <c r="A773" s="4"/>
      <c r="J773" s="122"/>
      <c r="K773" s="123"/>
      <c r="L773" s="1"/>
      <c r="M773" s="1"/>
      <c r="P773" s="163"/>
    </row>
    <row r="774" spans="1:16">
      <c r="A774" s="4"/>
      <c r="J774" s="122"/>
      <c r="K774" s="123"/>
      <c r="L774" s="1"/>
      <c r="M774" s="1"/>
      <c r="P774" s="163"/>
    </row>
    <row r="775" spans="1:16">
      <c r="A775" s="4"/>
      <c r="J775" s="122"/>
      <c r="K775" s="123"/>
      <c r="L775" s="1"/>
      <c r="M775" s="1"/>
      <c r="P775" s="163"/>
    </row>
    <row r="776" spans="1:16">
      <c r="A776" s="4"/>
      <c r="J776" s="122"/>
      <c r="K776" s="123"/>
      <c r="L776" s="1"/>
      <c r="M776" s="1"/>
      <c r="P776" s="163"/>
    </row>
    <row r="777" spans="1:16">
      <c r="A777" s="4"/>
      <c r="J777" s="122"/>
      <c r="K777" s="123"/>
      <c r="L777" s="1"/>
      <c r="M777" s="1"/>
      <c r="P777" s="163"/>
    </row>
    <row r="778" spans="1:16">
      <c r="A778" s="4"/>
      <c r="J778" s="122"/>
      <c r="K778" s="123"/>
      <c r="L778" s="1"/>
      <c r="M778" s="1"/>
      <c r="P778" s="163"/>
    </row>
    <row r="779" spans="1:16">
      <c r="A779" s="4"/>
      <c r="J779" s="122"/>
      <c r="K779" s="123"/>
      <c r="L779" s="1"/>
      <c r="M779" s="1"/>
      <c r="P779" s="163"/>
    </row>
    <row r="780" spans="1:16">
      <c r="A780" s="4"/>
      <c r="J780" s="122"/>
      <c r="K780" s="123"/>
      <c r="L780" s="1"/>
      <c r="M780" s="1"/>
      <c r="P780" s="163"/>
    </row>
    <row r="781" spans="1:16">
      <c r="A781" s="4"/>
      <c r="J781" s="122"/>
      <c r="K781" s="123"/>
      <c r="L781" s="1"/>
      <c r="M781" s="1"/>
      <c r="P781" s="163"/>
    </row>
    <row r="782" spans="1:16">
      <c r="A782" s="4"/>
      <c r="J782" s="122"/>
      <c r="K782" s="123"/>
      <c r="L782" s="1"/>
      <c r="M782" s="1"/>
      <c r="P782" s="163"/>
    </row>
    <row r="783" spans="1:16">
      <c r="A783" s="4"/>
      <c r="J783" s="122"/>
      <c r="K783" s="123"/>
      <c r="L783" s="1"/>
      <c r="M783" s="1"/>
      <c r="P783" s="163"/>
    </row>
    <row r="784" spans="1:16">
      <c r="A784" s="4"/>
      <c r="J784" s="122"/>
      <c r="K784" s="123"/>
      <c r="L784" s="1"/>
      <c r="M784" s="1"/>
      <c r="P784" s="163"/>
    </row>
    <row r="785" spans="1:16">
      <c r="A785" s="4"/>
      <c r="J785" s="122"/>
      <c r="K785" s="123"/>
      <c r="L785" s="1"/>
      <c r="M785" s="1"/>
      <c r="P785" s="163"/>
    </row>
    <row r="786" spans="1:16">
      <c r="A786" s="4"/>
      <c r="J786" s="122"/>
      <c r="K786" s="123"/>
      <c r="L786" s="1"/>
      <c r="M786" s="1"/>
      <c r="P786" s="163"/>
    </row>
    <row r="787" spans="1:16">
      <c r="A787" s="4"/>
      <c r="J787" s="122"/>
      <c r="K787" s="123"/>
      <c r="L787" s="1"/>
      <c r="M787" s="1"/>
      <c r="P787" s="163"/>
    </row>
    <row r="788" spans="1:16">
      <c r="A788" s="4"/>
      <c r="J788" s="122"/>
      <c r="K788" s="123"/>
      <c r="L788" s="1"/>
      <c r="M788" s="1"/>
      <c r="P788" s="163"/>
    </row>
    <row r="789" spans="1:16">
      <c r="A789" s="4"/>
      <c r="J789" s="122"/>
      <c r="K789" s="123"/>
      <c r="L789" s="1"/>
      <c r="M789" s="1"/>
      <c r="P789" s="163"/>
    </row>
    <row r="790" spans="1:16">
      <c r="A790" s="4"/>
      <c r="J790" s="122"/>
      <c r="K790" s="123"/>
      <c r="L790" s="1"/>
      <c r="M790" s="1"/>
      <c r="P790" s="163"/>
    </row>
    <row r="791" spans="1:16">
      <c r="A791" s="4"/>
      <c r="J791" s="122"/>
      <c r="K791" s="123"/>
      <c r="L791" s="1"/>
      <c r="M791" s="1"/>
      <c r="P791" s="163"/>
    </row>
    <row r="792" spans="1:16">
      <c r="A792" s="4"/>
      <c r="J792" s="122"/>
      <c r="K792" s="123"/>
      <c r="L792" s="1"/>
      <c r="M792" s="1"/>
      <c r="P792" s="163"/>
    </row>
    <row r="793" spans="1:16">
      <c r="A793" s="4"/>
      <c r="J793" s="122"/>
      <c r="K793" s="123"/>
      <c r="L793" s="1"/>
      <c r="M793" s="1"/>
      <c r="P793" s="163"/>
    </row>
    <row r="794" spans="1:16">
      <c r="A794" s="4"/>
      <c r="J794" s="122"/>
      <c r="K794" s="123"/>
      <c r="L794" s="1"/>
      <c r="M794" s="1"/>
      <c r="P794" s="163"/>
    </row>
    <row r="795" spans="1:16">
      <c r="A795" s="4"/>
      <c r="J795" s="122"/>
      <c r="K795" s="123"/>
      <c r="L795" s="1"/>
      <c r="M795" s="1"/>
      <c r="P795" s="163"/>
    </row>
    <row r="796" spans="1:16">
      <c r="A796" s="4"/>
      <c r="J796" s="122"/>
      <c r="K796" s="123"/>
      <c r="L796" s="1"/>
      <c r="M796" s="1"/>
      <c r="P796" s="163"/>
    </row>
    <row r="797" spans="1:16">
      <c r="A797" s="4"/>
      <c r="J797" s="122"/>
      <c r="K797" s="123"/>
      <c r="L797" s="1"/>
      <c r="M797" s="1"/>
      <c r="P797" s="163"/>
    </row>
    <row r="798" spans="1:16">
      <c r="A798" s="4"/>
      <c r="J798" s="122"/>
      <c r="K798" s="123"/>
      <c r="L798" s="1"/>
      <c r="M798" s="1"/>
      <c r="P798" s="163"/>
    </row>
    <row r="799" spans="1:16">
      <c r="A799" s="4"/>
      <c r="J799" s="122"/>
      <c r="K799" s="123"/>
      <c r="L799" s="1"/>
      <c r="M799" s="1"/>
      <c r="P799" s="163"/>
    </row>
    <row r="800" spans="1:16">
      <c r="A800" s="4"/>
      <c r="J800" s="122"/>
      <c r="K800" s="123"/>
      <c r="L800" s="1"/>
      <c r="M800" s="1"/>
      <c r="P800" s="163"/>
    </row>
    <row r="801" spans="1:16">
      <c r="A801" s="4"/>
      <c r="J801" s="122"/>
      <c r="K801" s="123"/>
      <c r="L801" s="1"/>
      <c r="M801" s="1"/>
      <c r="P801" s="163"/>
    </row>
    <row r="802" spans="1:16">
      <c r="A802" s="4"/>
      <c r="J802" s="122"/>
      <c r="K802" s="123"/>
      <c r="L802" s="1"/>
      <c r="M802" s="1"/>
      <c r="P802" s="163"/>
    </row>
    <row r="803" spans="1:16">
      <c r="A803" s="4"/>
      <c r="J803" s="122"/>
      <c r="K803" s="123"/>
      <c r="L803" s="1"/>
      <c r="M803" s="1"/>
      <c r="P803" s="163"/>
    </row>
    <row r="804" spans="1:16">
      <c r="A804" s="4"/>
      <c r="J804" s="122"/>
      <c r="K804" s="123"/>
      <c r="L804" s="1"/>
      <c r="M804" s="1"/>
      <c r="P804" s="163"/>
    </row>
    <row r="805" spans="1:16">
      <c r="A805" s="4"/>
      <c r="J805" s="122"/>
      <c r="K805" s="123"/>
      <c r="L805" s="1"/>
      <c r="M805" s="1"/>
      <c r="P805" s="163"/>
    </row>
    <row r="806" spans="1:16">
      <c r="A806" s="4"/>
      <c r="J806" s="122"/>
      <c r="K806" s="123"/>
      <c r="L806" s="1"/>
      <c r="M806" s="1"/>
      <c r="P806" s="163"/>
    </row>
    <row r="807" spans="1:16">
      <c r="A807" s="4"/>
      <c r="J807" s="122"/>
      <c r="K807" s="123"/>
      <c r="L807" s="1"/>
      <c r="M807" s="1"/>
      <c r="P807" s="163"/>
    </row>
    <row r="808" spans="1:16">
      <c r="A808" s="4"/>
      <c r="J808" s="122"/>
      <c r="K808" s="123"/>
      <c r="L808" s="1"/>
      <c r="M808" s="1"/>
      <c r="P808" s="163"/>
    </row>
    <row r="809" spans="1:16">
      <c r="A809" s="4"/>
      <c r="J809" s="122"/>
      <c r="K809" s="123"/>
      <c r="L809" s="1"/>
      <c r="M809" s="1"/>
      <c r="P809" s="163"/>
    </row>
    <row r="810" spans="1:16">
      <c r="A810" s="4"/>
      <c r="J810" s="122"/>
      <c r="K810" s="123"/>
      <c r="L810" s="1"/>
      <c r="M810" s="1"/>
      <c r="P810" s="163"/>
    </row>
    <row r="811" spans="1:16">
      <c r="A811" s="4"/>
      <c r="J811" s="122"/>
      <c r="K811" s="123"/>
      <c r="L811" s="1"/>
      <c r="M811" s="1"/>
      <c r="P811" s="163"/>
    </row>
    <row r="812" spans="1:16">
      <c r="A812" s="4"/>
      <c r="J812" s="122"/>
      <c r="K812" s="123"/>
      <c r="L812" s="1"/>
      <c r="M812" s="1"/>
      <c r="P812" s="163"/>
    </row>
    <row r="813" spans="1:16">
      <c r="A813" s="4"/>
      <c r="J813" s="122"/>
      <c r="K813" s="123"/>
      <c r="L813" s="1"/>
      <c r="M813" s="1"/>
      <c r="P813" s="163"/>
    </row>
    <row r="814" spans="1:16">
      <c r="A814" s="4"/>
      <c r="J814" s="122"/>
      <c r="K814" s="123"/>
      <c r="L814" s="1"/>
      <c r="M814" s="1"/>
      <c r="P814" s="163"/>
    </row>
    <row r="815" spans="1:16">
      <c r="A815" s="4"/>
      <c r="J815" s="122"/>
      <c r="K815" s="123"/>
      <c r="L815" s="1"/>
      <c r="M815" s="1"/>
      <c r="P815" s="163"/>
    </row>
    <row r="816" spans="1:16">
      <c r="A816" s="4"/>
      <c r="J816" s="122"/>
      <c r="K816" s="123"/>
      <c r="L816" s="1"/>
      <c r="M816" s="1"/>
      <c r="P816" s="163"/>
    </row>
    <row r="817" spans="1:16">
      <c r="A817" s="4"/>
      <c r="J817" s="122"/>
      <c r="K817" s="123"/>
      <c r="L817" s="1"/>
      <c r="M817" s="1"/>
      <c r="P817" s="163"/>
    </row>
    <row r="818" spans="1:16">
      <c r="A818" s="4"/>
      <c r="J818" s="122"/>
      <c r="K818" s="123"/>
      <c r="L818" s="1"/>
      <c r="M818" s="1"/>
      <c r="P818" s="163"/>
    </row>
    <row r="819" spans="1:16">
      <c r="A819" s="4"/>
      <c r="J819" s="122"/>
      <c r="K819" s="123"/>
      <c r="L819" s="1"/>
      <c r="M819" s="1"/>
      <c r="P819" s="163"/>
    </row>
    <row r="820" spans="1:16">
      <c r="A820" s="4"/>
      <c r="J820" s="122"/>
      <c r="K820" s="123"/>
      <c r="L820" s="1"/>
      <c r="M820" s="1"/>
      <c r="P820" s="163"/>
    </row>
    <row r="821" spans="1:16">
      <c r="A821" s="4"/>
      <c r="J821" s="122"/>
      <c r="K821" s="123"/>
      <c r="L821" s="1"/>
      <c r="M821" s="1"/>
      <c r="P821" s="163"/>
    </row>
    <row r="822" spans="1:16">
      <c r="A822" s="4"/>
      <c r="J822" s="122"/>
      <c r="K822" s="123"/>
      <c r="L822" s="1"/>
      <c r="M822" s="1"/>
      <c r="P822" s="163"/>
    </row>
    <row r="823" spans="1:16">
      <c r="A823" s="4"/>
      <c r="J823" s="122"/>
      <c r="K823" s="123"/>
      <c r="L823" s="1"/>
      <c r="M823" s="1"/>
      <c r="P823" s="163"/>
    </row>
    <row r="824" spans="1:16">
      <c r="A824" s="4"/>
      <c r="J824" s="122"/>
      <c r="K824" s="123"/>
      <c r="L824" s="1"/>
      <c r="M824" s="1"/>
      <c r="P824" s="163"/>
    </row>
    <row r="825" spans="1:16">
      <c r="A825" s="4"/>
      <c r="J825" s="122"/>
      <c r="K825" s="123"/>
      <c r="L825" s="1"/>
      <c r="M825" s="1"/>
      <c r="P825" s="163"/>
    </row>
    <row r="826" spans="1:16">
      <c r="A826" s="4"/>
      <c r="J826" s="122"/>
      <c r="K826" s="123"/>
      <c r="L826" s="1"/>
      <c r="M826" s="1"/>
      <c r="P826" s="163"/>
    </row>
    <row r="827" spans="1:16">
      <c r="A827" s="4"/>
      <c r="J827" s="122"/>
      <c r="K827" s="123"/>
      <c r="L827" s="1"/>
      <c r="M827" s="1"/>
      <c r="P827" s="163"/>
    </row>
    <row r="828" spans="1:16">
      <c r="A828" s="4"/>
      <c r="J828" s="122"/>
      <c r="K828" s="123"/>
      <c r="L828" s="1"/>
      <c r="M828" s="1"/>
      <c r="P828" s="163"/>
    </row>
    <row r="829" spans="1:16">
      <c r="A829" s="4"/>
      <c r="J829" s="122"/>
      <c r="K829" s="123"/>
      <c r="L829" s="1"/>
      <c r="M829" s="1"/>
      <c r="P829" s="163"/>
    </row>
    <row r="830" spans="1:16">
      <c r="A830" s="4"/>
      <c r="J830" s="122"/>
      <c r="K830" s="123"/>
      <c r="L830" s="1"/>
      <c r="M830" s="1"/>
      <c r="P830" s="163"/>
    </row>
    <row r="831" spans="1:16">
      <c r="A831" s="4"/>
      <c r="J831" s="122"/>
      <c r="K831" s="123"/>
      <c r="L831" s="1"/>
      <c r="M831" s="1"/>
      <c r="P831" s="163"/>
    </row>
    <row r="832" spans="1:16">
      <c r="A832" s="4"/>
      <c r="J832" s="122"/>
      <c r="K832" s="123"/>
      <c r="L832" s="1"/>
      <c r="M832" s="1"/>
      <c r="P832" s="163"/>
    </row>
    <row r="833" spans="1:16">
      <c r="A833" s="4"/>
      <c r="J833" s="122"/>
      <c r="K833" s="123"/>
      <c r="L833" s="1"/>
      <c r="M833" s="1"/>
      <c r="P833" s="163"/>
    </row>
    <row r="834" spans="1:16">
      <c r="A834" s="4"/>
      <c r="J834" s="122"/>
      <c r="K834" s="123"/>
      <c r="L834" s="1"/>
      <c r="M834" s="1"/>
      <c r="P834" s="163"/>
    </row>
    <row r="835" spans="1:16">
      <c r="A835" s="4"/>
      <c r="J835" s="122"/>
      <c r="K835" s="123"/>
      <c r="L835" s="1"/>
      <c r="M835" s="1"/>
      <c r="P835" s="163"/>
    </row>
    <row r="836" spans="1:16">
      <c r="A836" s="4"/>
      <c r="J836" s="122"/>
      <c r="K836" s="123"/>
      <c r="L836" s="1"/>
      <c r="M836" s="1"/>
      <c r="P836" s="163"/>
    </row>
    <row r="837" spans="1:16">
      <c r="A837" s="4"/>
      <c r="J837" s="122"/>
      <c r="K837" s="123"/>
      <c r="L837" s="1"/>
      <c r="M837" s="1"/>
      <c r="P837" s="163"/>
    </row>
    <row r="838" spans="1:16">
      <c r="A838" s="4"/>
      <c r="J838" s="122"/>
      <c r="K838" s="123"/>
      <c r="L838" s="1"/>
      <c r="M838" s="1"/>
      <c r="P838" s="163"/>
    </row>
    <row r="839" spans="1:16">
      <c r="A839" s="4"/>
      <c r="J839" s="122"/>
      <c r="K839" s="123"/>
      <c r="L839" s="1"/>
      <c r="M839" s="1"/>
      <c r="P839" s="163"/>
    </row>
    <row r="840" spans="1:16">
      <c r="A840" s="4"/>
      <c r="J840" s="122"/>
      <c r="K840" s="123"/>
      <c r="L840" s="1"/>
      <c r="M840" s="1"/>
      <c r="P840" s="163"/>
    </row>
    <row r="841" spans="1:16">
      <c r="A841" s="4"/>
      <c r="J841" s="122"/>
      <c r="K841" s="123"/>
      <c r="L841" s="1"/>
      <c r="M841" s="1"/>
      <c r="P841" s="163"/>
    </row>
    <row r="842" spans="1:16">
      <c r="A842" s="4"/>
      <c r="J842" s="122"/>
      <c r="K842" s="123"/>
      <c r="L842" s="1"/>
      <c r="M842" s="1"/>
      <c r="P842" s="163"/>
    </row>
    <row r="843" spans="1:16">
      <c r="A843" s="4"/>
      <c r="J843" s="122"/>
      <c r="K843" s="123"/>
      <c r="L843" s="1"/>
      <c r="M843" s="1"/>
      <c r="P843" s="163"/>
    </row>
    <row r="844" spans="1:16">
      <c r="A844" s="4"/>
      <c r="J844" s="122"/>
      <c r="K844" s="123"/>
      <c r="L844" s="1"/>
      <c r="M844" s="1"/>
      <c r="P844" s="163"/>
    </row>
    <row r="845" spans="1:16">
      <c r="A845" s="4"/>
      <c r="J845" s="122"/>
      <c r="K845" s="123"/>
      <c r="L845" s="1"/>
      <c r="M845" s="1"/>
      <c r="P845" s="163"/>
    </row>
    <row r="846" spans="1:16">
      <c r="A846" s="4"/>
      <c r="J846" s="122"/>
      <c r="K846" s="123"/>
      <c r="L846" s="1"/>
      <c r="M846" s="1"/>
      <c r="P846" s="163"/>
    </row>
    <row r="847" spans="1:16">
      <c r="A847" s="4"/>
      <c r="J847" s="122"/>
      <c r="K847" s="123"/>
      <c r="L847" s="1"/>
      <c r="M847" s="1"/>
      <c r="P847" s="163"/>
    </row>
    <row r="848" spans="1:16">
      <c r="A848" s="4"/>
      <c r="J848" s="122"/>
      <c r="K848" s="123"/>
      <c r="L848" s="1"/>
      <c r="M848" s="1"/>
      <c r="P848" s="163"/>
    </row>
    <row r="849" spans="1:16">
      <c r="A849" s="4"/>
      <c r="J849" s="122"/>
      <c r="K849" s="123"/>
      <c r="L849" s="1"/>
      <c r="M849" s="1"/>
      <c r="P849" s="163"/>
    </row>
    <row r="850" spans="1:16">
      <c r="A850" s="4"/>
      <c r="J850" s="122"/>
      <c r="K850" s="123"/>
      <c r="L850" s="1"/>
      <c r="M850" s="1"/>
      <c r="P850" s="163"/>
    </row>
    <row r="851" spans="1:16">
      <c r="A851" s="4"/>
      <c r="J851" s="122"/>
      <c r="K851" s="123"/>
      <c r="L851" s="1"/>
      <c r="M851" s="1"/>
      <c r="P851" s="163"/>
    </row>
    <row r="852" spans="1:16">
      <c r="A852" s="4"/>
      <c r="J852" s="122"/>
      <c r="K852" s="123"/>
      <c r="L852" s="1"/>
      <c r="M852" s="1"/>
      <c r="P852" s="163"/>
    </row>
    <row r="853" spans="1:16">
      <c r="A853" s="4"/>
      <c r="J853" s="122"/>
      <c r="K853" s="123"/>
      <c r="L853" s="1"/>
      <c r="M853" s="1"/>
      <c r="P853" s="163"/>
    </row>
    <row r="854" spans="1:16">
      <c r="A854" s="4"/>
      <c r="J854" s="122"/>
      <c r="K854" s="123"/>
      <c r="L854" s="1"/>
      <c r="M854" s="1"/>
      <c r="P854" s="163"/>
    </row>
    <row r="855" spans="1:16">
      <c r="A855" s="4"/>
      <c r="J855" s="122"/>
      <c r="K855" s="123"/>
      <c r="L855" s="1"/>
      <c r="M855" s="1"/>
      <c r="P855" s="163"/>
    </row>
    <row r="856" spans="1:16">
      <c r="A856" s="4"/>
      <c r="J856" s="122"/>
      <c r="K856" s="123"/>
      <c r="L856" s="1"/>
      <c r="M856" s="1"/>
      <c r="P856" s="163"/>
    </row>
    <row r="857" spans="1:16">
      <c r="A857" s="4"/>
      <c r="J857" s="122"/>
      <c r="K857" s="123"/>
      <c r="L857" s="1"/>
      <c r="M857" s="1"/>
      <c r="P857" s="163"/>
    </row>
    <row r="858" spans="1:16">
      <c r="A858" s="4"/>
      <c r="J858" s="122"/>
      <c r="K858" s="123"/>
      <c r="L858" s="1"/>
      <c r="M858" s="1"/>
      <c r="P858" s="163"/>
    </row>
    <row r="859" spans="1:16">
      <c r="A859" s="4"/>
      <c r="J859" s="122"/>
      <c r="K859" s="123"/>
      <c r="L859" s="1"/>
      <c r="M859" s="1"/>
      <c r="P859" s="163"/>
    </row>
    <row r="860" spans="1:16">
      <c r="A860" s="4"/>
      <c r="J860" s="122"/>
      <c r="K860" s="123"/>
      <c r="L860" s="1"/>
      <c r="M860" s="1"/>
      <c r="P860" s="163"/>
    </row>
    <row r="861" spans="1:16">
      <c r="A861" s="4"/>
      <c r="J861" s="122"/>
      <c r="K861" s="123"/>
      <c r="L861" s="1"/>
      <c r="M861" s="1"/>
      <c r="P861" s="163"/>
    </row>
    <row r="862" spans="1:16">
      <c r="A862" s="4"/>
      <c r="J862" s="122"/>
      <c r="K862" s="123"/>
      <c r="L862" s="1"/>
      <c r="M862" s="1"/>
      <c r="P862" s="163"/>
    </row>
    <row r="863" spans="1:16">
      <c r="A863" s="4"/>
      <c r="J863" s="122"/>
      <c r="K863" s="123"/>
      <c r="L863" s="1"/>
      <c r="M863" s="1"/>
      <c r="P863" s="163"/>
    </row>
    <row r="864" spans="1:16">
      <c r="A864" s="4"/>
      <c r="J864" s="122"/>
      <c r="K864" s="123"/>
      <c r="L864" s="1"/>
      <c r="M864" s="1"/>
      <c r="P864" s="163"/>
    </row>
    <row r="865" spans="1:16">
      <c r="A865" s="4"/>
      <c r="J865" s="122"/>
      <c r="K865" s="123"/>
      <c r="L865" s="1"/>
      <c r="M865" s="1"/>
      <c r="P865" s="163"/>
    </row>
    <row r="866" spans="1:16">
      <c r="A866" s="4"/>
      <c r="J866" s="122"/>
      <c r="K866" s="123"/>
      <c r="L866" s="1"/>
      <c r="M866" s="1"/>
      <c r="P866" s="163"/>
    </row>
    <row r="867" spans="1:16">
      <c r="A867" s="4"/>
      <c r="J867" s="122"/>
      <c r="K867" s="123"/>
      <c r="L867" s="1"/>
      <c r="M867" s="1"/>
      <c r="P867" s="163"/>
    </row>
    <row r="868" spans="1:16">
      <c r="A868" s="4"/>
      <c r="J868" s="122"/>
      <c r="K868" s="123"/>
      <c r="L868" s="1"/>
      <c r="M868" s="1"/>
      <c r="P868" s="163"/>
    </row>
    <row r="869" spans="1:16">
      <c r="A869" s="4"/>
      <c r="J869" s="122"/>
      <c r="K869" s="123"/>
      <c r="L869" s="1"/>
      <c r="M869" s="1"/>
      <c r="P869" s="163"/>
    </row>
    <row r="870" spans="1:16">
      <c r="A870" s="4"/>
      <c r="J870" s="122"/>
      <c r="K870" s="123"/>
      <c r="L870" s="1"/>
      <c r="M870" s="1"/>
      <c r="P870" s="163"/>
    </row>
    <row r="871" spans="1:16">
      <c r="A871" s="4"/>
      <c r="J871" s="122"/>
      <c r="K871" s="123"/>
      <c r="L871" s="1"/>
      <c r="M871" s="1"/>
      <c r="P871" s="163"/>
    </row>
    <row r="872" spans="1:16">
      <c r="A872" s="4"/>
      <c r="J872" s="122"/>
      <c r="K872" s="123"/>
      <c r="L872" s="1"/>
      <c r="M872" s="1"/>
      <c r="P872" s="163"/>
    </row>
    <row r="873" spans="1:16">
      <c r="A873" s="4"/>
      <c r="J873" s="122"/>
      <c r="K873" s="123"/>
      <c r="L873" s="1"/>
      <c r="M873" s="1"/>
      <c r="P873" s="163"/>
    </row>
    <row r="874" spans="1:16">
      <c r="A874" s="4"/>
      <c r="J874" s="122"/>
      <c r="K874" s="123"/>
      <c r="L874" s="1"/>
      <c r="M874" s="1"/>
      <c r="P874" s="163"/>
    </row>
    <row r="875" spans="1:16">
      <c r="A875" s="4"/>
      <c r="J875" s="122"/>
      <c r="K875" s="123"/>
      <c r="L875" s="1"/>
      <c r="M875" s="1"/>
      <c r="P875" s="163"/>
    </row>
    <row r="876" spans="1:16">
      <c r="A876" s="4"/>
      <c r="J876" s="122"/>
      <c r="K876" s="123"/>
      <c r="L876" s="1"/>
      <c r="M876" s="1"/>
      <c r="P876" s="163"/>
    </row>
    <row r="877" spans="1:16">
      <c r="A877" s="4"/>
      <c r="J877" s="122"/>
      <c r="K877" s="123"/>
      <c r="L877" s="1"/>
      <c r="M877" s="1"/>
      <c r="P877" s="163"/>
    </row>
    <row r="878" spans="1:16">
      <c r="A878" s="4"/>
      <c r="J878" s="122"/>
      <c r="K878" s="123"/>
      <c r="L878" s="1"/>
      <c r="M878" s="1"/>
      <c r="P878" s="163"/>
    </row>
    <row r="879" spans="1:16">
      <c r="A879" s="4"/>
      <c r="J879" s="122"/>
      <c r="K879" s="123"/>
      <c r="L879" s="1"/>
      <c r="M879" s="1"/>
      <c r="P879" s="163"/>
    </row>
    <row r="880" spans="1:16">
      <c r="A880" s="4"/>
      <c r="J880" s="122"/>
      <c r="K880" s="123"/>
      <c r="L880" s="1"/>
      <c r="M880" s="1"/>
      <c r="P880" s="163"/>
    </row>
    <row r="881" spans="1:16">
      <c r="A881" s="4"/>
      <c r="J881" s="122"/>
      <c r="K881" s="123"/>
      <c r="L881" s="1"/>
      <c r="M881" s="1"/>
      <c r="P881" s="163"/>
    </row>
    <row r="882" spans="1:16">
      <c r="A882" s="4"/>
      <c r="J882" s="122"/>
      <c r="K882" s="123"/>
      <c r="L882" s="1"/>
      <c r="M882" s="1"/>
      <c r="P882" s="163"/>
    </row>
    <row r="883" spans="1:16">
      <c r="A883" s="4"/>
      <c r="J883" s="122"/>
      <c r="K883" s="123"/>
      <c r="L883" s="1"/>
      <c r="M883" s="1"/>
      <c r="P883" s="163"/>
    </row>
    <row r="884" spans="1:16">
      <c r="A884" s="4"/>
      <c r="J884" s="122"/>
      <c r="K884" s="123"/>
      <c r="L884" s="1"/>
      <c r="M884" s="1"/>
      <c r="P884" s="163"/>
    </row>
    <row r="885" spans="1:16">
      <c r="A885" s="4"/>
      <c r="J885" s="122"/>
      <c r="K885" s="123"/>
      <c r="L885" s="1"/>
      <c r="M885" s="1"/>
      <c r="P885" s="163"/>
    </row>
    <row r="886" spans="1:16">
      <c r="A886" s="4"/>
      <c r="J886" s="122"/>
      <c r="K886" s="123"/>
      <c r="L886" s="1"/>
      <c r="M886" s="1"/>
      <c r="P886" s="163"/>
    </row>
    <row r="887" spans="1:16">
      <c r="A887" s="4"/>
      <c r="J887" s="122"/>
      <c r="K887" s="123"/>
      <c r="L887" s="1"/>
      <c r="M887" s="1"/>
      <c r="P887" s="163"/>
    </row>
    <row r="888" spans="1:16">
      <c r="A888" s="4"/>
      <c r="J888" s="122"/>
      <c r="K888" s="123"/>
      <c r="L888" s="1"/>
      <c r="M888" s="1"/>
      <c r="P888" s="163"/>
    </row>
    <row r="889" spans="1:16">
      <c r="A889" s="4"/>
      <c r="J889" s="122"/>
      <c r="K889" s="123"/>
      <c r="L889" s="1"/>
      <c r="M889" s="1"/>
      <c r="P889" s="163"/>
    </row>
    <row r="890" spans="1:16">
      <c r="A890" s="4"/>
      <c r="J890" s="122"/>
      <c r="K890" s="123"/>
      <c r="L890" s="1"/>
      <c r="M890" s="1"/>
      <c r="P890" s="163"/>
    </row>
    <row r="891" spans="1:16">
      <c r="A891" s="4"/>
      <c r="J891" s="122"/>
      <c r="K891" s="123"/>
      <c r="L891" s="1"/>
      <c r="M891" s="1"/>
      <c r="P891" s="163"/>
    </row>
    <row r="892" spans="1:16">
      <c r="A892" s="4"/>
      <c r="J892" s="122"/>
      <c r="K892" s="123"/>
      <c r="L892" s="1"/>
      <c r="M892" s="1"/>
      <c r="P892" s="163"/>
    </row>
    <row r="893" spans="1:16">
      <c r="A893" s="4"/>
      <c r="J893" s="122"/>
      <c r="K893" s="123"/>
      <c r="L893" s="1"/>
      <c r="M893" s="1"/>
      <c r="P893" s="163"/>
    </row>
    <row r="894" spans="1:16">
      <c r="A894" s="4"/>
      <c r="J894" s="122"/>
      <c r="K894" s="123"/>
      <c r="L894" s="1"/>
      <c r="M894" s="1"/>
      <c r="P894" s="163"/>
    </row>
    <row r="895" spans="1:16">
      <c r="A895" s="4"/>
      <c r="J895" s="122"/>
      <c r="K895" s="123"/>
      <c r="L895" s="1"/>
      <c r="M895" s="1"/>
      <c r="P895" s="163"/>
    </row>
    <row r="896" spans="1:16">
      <c r="A896" s="4"/>
      <c r="J896" s="122"/>
      <c r="K896" s="123"/>
      <c r="L896" s="1"/>
      <c r="M896" s="1"/>
      <c r="P896" s="163"/>
    </row>
    <row r="897" spans="1:16">
      <c r="A897" s="4"/>
      <c r="J897" s="122"/>
      <c r="K897" s="123"/>
      <c r="L897" s="1"/>
      <c r="M897" s="1"/>
      <c r="P897" s="163"/>
    </row>
    <row r="898" spans="1:16">
      <c r="A898" s="4"/>
      <c r="J898" s="122"/>
      <c r="K898" s="123"/>
      <c r="L898" s="1"/>
      <c r="M898" s="1"/>
      <c r="P898" s="163"/>
    </row>
    <row r="899" spans="1:16">
      <c r="A899" s="4"/>
      <c r="J899" s="122"/>
      <c r="K899" s="123"/>
      <c r="L899" s="1"/>
      <c r="M899" s="1"/>
      <c r="P899" s="163"/>
    </row>
    <row r="900" spans="1:16">
      <c r="A900" s="4"/>
      <c r="J900" s="122"/>
      <c r="K900" s="123"/>
      <c r="L900" s="1"/>
      <c r="M900" s="1"/>
      <c r="P900" s="163"/>
    </row>
    <row r="901" spans="1:16">
      <c r="A901" s="4"/>
      <c r="J901" s="122"/>
      <c r="K901" s="123"/>
      <c r="L901" s="1"/>
      <c r="M901" s="1"/>
      <c r="P901" s="163"/>
    </row>
    <row r="902" spans="1:16">
      <c r="A902" s="4"/>
      <c r="J902" s="122"/>
      <c r="K902" s="123"/>
      <c r="L902" s="1"/>
      <c r="M902" s="1"/>
      <c r="P902" s="163"/>
    </row>
    <row r="903" spans="1:16">
      <c r="A903" s="4"/>
      <c r="J903" s="122"/>
      <c r="K903" s="123"/>
      <c r="L903" s="1"/>
      <c r="M903" s="1"/>
      <c r="P903" s="163"/>
    </row>
    <row r="904" spans="1:16">
      <c r="A904" s="4"/>
      <c r="J904" s="122"/>
      <c r="K904" s="123"/>
      <c r="L904" s="1"/>
      <c r="M904" s="1"/>
      <c r="P904" s="163"/>
    </row>
    <row r="905" spans="1:16">
      <c r="A905" s="4"/>
      <c r="J905" s="122"/>
      <c r="K905" s="123"/>
      <c r="L905" s="1"/>
      <c r="M905" s="1"/>
      <c r="P905" s="163"/>
    </row>
    <row r="906" spans="1:16">
      <c r="A906" s="4"/>
      <c r="J906" s="122"/>
      <c r="K906" s="123"/>
      <c r="L906" s="1"/>
      <c r="M906" s="1"/>
      <c r="P906" s="163"/>
    </row>
    <row r="907" spans="1:16">
      <c r="A907" s="4"/>
      <c r="J907" s="122"/>
      <c r="K907" s="123"/>
      <c r="L907" s="1"/>
      <c r="M907" s="1"/>
      <c r="P907" s="163"/>
    </row>
    <row r="908" spans="1:16">
      <c r="A908" s="4"/>
      <c r="J908" s="122"/>
      <c r="K908" s="123"/>
      <c r="L908" s="1"/>
      <c r="M908" s="1"/>
      <c r="P908" s="163"/>
    </row>
    <row r="909" spans="1:16">
      <c r="A909" s="4"/>
      <c r="J909" s="122"/>
      <c r="K909" s="123"/>
      <c r="L909" s="1"/>
      <c r="M909" s="1"/>
      <c r="P909" s="163"/>
    </row>
    <row r="910" spans="1:16">
      <c r="A910" s="4"/>
      <c r="J910" s="122"/>
      <c r="K910" s="123"/>
      <c r="L910" s="1"/>
      <c r="M910" s="1"/>
      <c r="P910" s="163"/>
    </row>
    <row r="911" spans="1:16">
      <c r="A911" s="4"/>
      <c r="J911" s="122"/>
      <c r="K911" s="123"/>
      <c r="L911" s="1"/>
      <c r="M911" s="1"/>
      <c r="P911" s="163"/>
    </row>
    <row r="912" spans="1:16">
      <c r="A912" s="4"/>
      <c r="J912" s="122"/>
      <c r="K912" s="123"/>
      <c r="L912" s="1"/>
      <c r="M912" s="1"/>
      <c r="P912" s="163"/>
    </row>
    <row r="913" spans="1:16">
      <c r="A913" s="4"/>
      <c r="J913" s="122"/>
      <c r="K913" s="123"/>
      <c r="L913" s="1"/>
      <c r="M913" s="1"/>
      <c r="P913" s="163"/>
    </row>
    <row r="914" spans="1:16">
      <c r="A914" s="4"/>
      <c r="J914" s="122"/>
      <c r="K914" s="123"/>
      <c r="L914" s="1"/>
      <c r="M914" s="1"/>
      <c r="P914" s="163"/>
    </row>
    <row r="915" spans="1:16">
      <c r="A915" s="4"/>
      <c r="J915" s="122"/>
      <c r="K915" s="123"/>
      <c r="L915" s="1"/>
      <c r="M915" s="1"/>
      <c r="P915" s="163"/>
    </row>
    <row r="916" spans="1:16">
      <c r="A916" s="4"/>
      <c r="J916" s="122"/>
      <c r="K916" s="123"/>
      <c r="L916" s="1"/>
      <c r="M916" s="1"/>
      <c r="P916" s="163"/>
    </row>
    <row r="917" spans="1:16">
      <c r="A917" s="4"/>
      <c r="J917" s="122"/>
      <c r="K917" s="123"/>
      <c r="L917" s="1"/>
      <c r="M917" s="1"/>
      <c r="P917" s="163"/>
    </row>
    <row r="918" spans="1:16">
      <c r="A918" s="4"/>
      <c r="J918" s="122"/>
      <c r="K918" s="123"/>
      <c r="L918" s="1"/>
      <c r="M918" s="1"/>
      <c r="P918" s="163"/>
    </row>
    <row r="919" spans="1:16">
      <c r="A919" s="4"/>
      <c r="J919" s="122"/>
      <c r="K919" s="123"/>
      <c r="L919" s="1"/>
      <c r="M919" s="1"/>
      <c r="P919" s="163"/>
    </row>
    <row r="920" spans="1:16">
      <c r="A920" s="4"/>
      <c r="J920" s="122"/>
      <c r="K920" s="123"/>
      <c r="L920" s="1"/>
      <c r="M920" s="1"/>
      <c r="P920" s="163"/>
    </row>
    <row r="921" spans="1:16">
      <c r="A921" s="4"/>
      <c r="J921" s="122"/>
      <c r="K921" s="123"/>
      <c r="L921" s="1"/>
      <c r="M921" s="1"/>
      <c r="P921" s="163"/>
    </row>
    <row r="922" spans="1:16">
      <c r="A922" s="4"/>
      <c r="J922" s="122"/>
      <c r="K922" s="123"/>
      <c r="L922" s="1"/>
      <c r="M922" s="1"/>
      <c r="P922" s="163"/>
    </row>
    <row r="923" spans="1:16">
      <c r="A923" s="4"/>
      <c r="J923" s="122"/>
      <c r="K923" s="123"/>
      <c r="L923" s="1"/>
      <c r="M923" s="1"/>
      <c r="P923" s="163"/>
    </row>
    <row r="924" spans="1:16">
      <c r="A924" s="4"/>
      <c r="J924" s="122"/>
      <c r="K924" s="123"/>
      <c r="L924" s="1"/>
      <c r="M924" s="1"/>
      <c r="P924" s="163"/>
    </row>
    <row r="925" spans="1:16">
      <c r="A925" s="4"/>
      <c r="J925" s="122"/>
      <c r="K925" s="123"/>
      <c r="L925" s="1"/>
      <c r="M925" s="1"/>
      <c r="P925" s="163"/>
    </row>
    <row r="926" spans="1:16">
      <c r="A926" s="4"/>
      <c r="J926" s="122"/>
      <c r="K926" s="123"/>
      <c r="L926" s="1"/>
      <c r="M926" s="1"/>
      <c r="P926" s="163"/>
    </row>
    <row r="927" spans="1:16">
      <c r="A927" s="4"/>
      <c r="J927" s="122"/>
      <c r="K927" s="123"/>
      <c r="L927" s="1"/>
      <c r="M927" s="1"/>
      <c r="P927" s="163"/>
    </row>
    <row r="928" spans="1:16">
      <c r="A928" s="4"/>
      <c r="J928" s="122"/>
      <c r="K928" s="123"/>
      <c r="L928" s="1"/>
      <c r="M928" s="1"/>
      <c r="P928" s="163"/>
    </row>
    <row r="929" spans="1:16">
      <c r="A929" s="4"/>
      <c r="J929" s="122"/>
      <c r="K929" s="123"/>
      <c r="L929" s="1"/>
      <c r="M929" s="1"/>
      <c r="P929" s="163"/>
    </row>
    <row r="930" spans="1:16">
      <c r="A930" s="4"/>
      <c r="J930" s="122"/>
      <c r="K930" s="123"/>
      <c r="L930" s="1"/>
      <c r="M930" s="1"/>
      <c r="P930" s="163"/>
    </row>
    <row r="931" spans="1:16">
      <c r="A931" s="4"/>
      <c r="J931" s="122"/>
      <c r="K931" s="123"/>
      <c r="L931" s="1"/>
      <c r="M931" s="1"/>
      <c r="P931" s="163"/>
    </row>
    <row r="932" spans="1:16">
      <c r="A932" s="4"/>
      <c r="J932" s="122"/>
      <c r="K932" s="123"/>
      <c r="L932" s="1"/>
      <c r="M932" s="1"/>
      <c r="P932" s="163"/>
    </row>
    <row r="933" spans="1:16">
      <c r="A933" s="4"/>
      <c r="J933" s="122"/>
      <c r="K933" s="123"/>
      <c r="L933" s="1"/>
      <c r="M933" s="1"/>
      <c r="P933" s="163"/>
    </row>
    <row r="934" spans="1:16">
      <c r="A934" s="4"/>
      <c r="J934" s="122"/>
      <c r="K934" s="123"/>
      <c r="L934" s="1"/>
      <c r="M934" s="1"/>
      <c r="P934" s="163"/>
    </row>
    <row r="935" spans="1:16">
      <c r="A935" s="4"/>
      <c r="J935" s="122"/>
      <c r="K935" s="123"/>
      <c r="L935" s="1"/>
      <c r="M935" s="1"/>
      <c r="P935" s="163"/>
    </row>
    <row r="936" spans="1:16">
      <c r="A936" s="4"/>
      <c r="J936" s="122"/>
      <c r="K936" s="123"/>
      <c r="L936" s="1"/>
      <c r="M936" s="1"/>
      <c r="P936" s="163"/>
    </row>
    <row r="937" spans="1:16">
      <c r="A937" s="4"/>
      <c r="J937" s="122"/>
      <c r="K937" s="123"/>
      <c r="L937" s="1"/>
      <c r="M937" s="1"/>
      <c r="P937" s="163"/>
    </row>
    <row r="938" spans="1:16">
      <c r="A938" s="4"/>
      <c r="J938" s="122"/>
      <c r="K938" s="123"/>
      <c r="L938" s="1"/>
      <c r="M938" s="1"/>
      <c r="P938" s="163"/>
    </row>
    <row r="939" spans="1:16">
      <c r="A939" s="4"/>
      <c r="J939" s="122"/>
      <c r="K939" s="123"/>
      <c r="L939" s="1"/>
      <c r="M939" s="1"/>
      <c r="P939" s="163"/>
    </row>
    <row r="940" spans="1:16">
      <c r="A940" s="4"/>
      <c r="J940" s="122"/>
      <c r="K940" s="123"/>
      <c r="L940" s="1"/>
      <c r="M940" s="1"/>
      <c r="P940" s="163"/>
    </row>
    <row r="941" spans="1:16">
      <c r="A941" s="4"/>
      <c r="J941" s="122"/>
      <c r="K941" s="123"/>
      <c r="L941" s="1"/>
      <c r="M941" s="1"/>
      <c r="P941" s="163"/>
    </row>
    <row r="942" spans="1:16">
      <c r="A942" s="4"/>
      <c r="J942" s="122"/>
      <c r="K942" s="123"/>
      <c r="L942" s="1"/>
      <c r="M942" s="1"/>
      <c r="P942" s="163"/>
    </row>
    <row r="943" spans="1:16">
      <c r="A943" s="4"/>
      <c r="J943" s="122"/>
      <c r="K943" s="123"/>
      <c r="L943" s="1"/>
      <c r="M943" s="1"/>
      <c r="P943" s="163"/>
    </row>
    <row r="944" spans="1:16">
      <c r="A944" s="4"/>
      <c r="J944" s="122"/>
      <c r="K944" s="123"/>
      <c r="L944" s="1"/>
      <c r="M944" s="1"/>
      <c r="P944" s="163"/>
    </row>
    <row r="945" spans="1:16">
      <c r="A945" s="4"/>
      <c r="J945" s="122"/>
      <c r="K945" s="123"/>
      <c r="L945" s="1"/>
      <c r="M945" s="1"/>
      <c r="P945" s="163"/>
    </row>
    <row r="946" spans="1:16">
      <c r="A946" s="4"/>
      <c r="J946" s="122"/>
      <c r="K946" s="123"/>
      <c r="L946" s="1"/>
      <c r="M946" s="1"/>
      <c r="P946" s="163"/>
    </row>
    <row r="947" spans="1:16">
      <c r="A947" s="4"/>
      <c r="J947" s="122"/>
      <c r="K947" s="123"/>
      <c r="L947" s="1"/>
      <c r="M947" s="1"/>
      <c r="P947" s="163"/>
    </row>
    <row r="948" spans="1:16">
      <c r="A948" s="4"/>
      <c r="J948" s="122"/>
      <c r="K948" s="123"/>
      <c r="L948" s="1"/>
      <c r="M948" s="1"/>
      <c r="P948" s="163"/>
    </row>
    <row r="949" spans="1:16">
      <c r="A949" s="4"/>
      <c r="J949" s="122"/>
      <c r="K949" s="123"/>
      <c r="L949" s="1"/>
      <c r="M949" s="1"/>
      <c r="P949" s="163"/>
    </row>
    <row r="950" spans="1:16">
      <c r="A950" s="4"/>
      <c r="J950" s="122"/>
      <c r="K950" s="123"/>
      <c r="L950" s="1"/>
      <c r="M950" s="1"/>
      <c r="P950" s="163"/>
    </row>
    <row r="951" spans="1:16">
      <c r="A951" s="4"/>
      <c r="J951" s="122"/>
      <c r="K951" s="123"/>
      <c r="L951" s="1"/>
      <c r="M951" s="1"/>
      <c r="P951" s="163"/>
    </row>
    <row r="952" spans="1:16">
      <c r="A952" s="4"/>
      <c r="J952" s="122"/>
      <c r="K952" s="123"/>
      <c r="L952" s="1"/>
      <c r="M952" s="1"/>
      <c r="P952" s="163"/>
    </row>
    <row r="953" spans="1:16">
      <c r="A953" s="4"/>
      <c r="J953" s="122"/>
      <c r="K953" s="123"/>
      <c r="L953" s="1"/>
      <c r="M953" s="1"/>
      <c r="P953" s="163"/>
    </row>
    <row r="954" spans="1:16">
      <c r="A954" s="4"/>
      <c r="J954" s="122"/>
      <c r="K954" s="123"/>
      <c r="L954" s="1"/>
      <c r="M954" s="1"/>
      <c r="P954" s="163"/>
    </row>
    <row r="955" spans="1:16">
      <c r="A955" s="4"/>
      <c r="J955" s="122"/>
      <c r="K955" s="123"/>
      <c r="L955" s="1"/>
      <c r="M955" s="1"/>
      <c r="P955" s="163"/>
    </row>
    <row r="956" spans="1:16">
      <c r="A956" s="4"/>
      <c r="J956" s="122"/>
      <c r="K956" s="123"/>
      <c r="L956" s="1"/>
      <c r="M956" s="1"/>
      <c r="P956" s="163"/>
    </row>
    <row r="957" spans="1:16">
      <c r="A957" s="4"/>
      <c r="J957" s="122"/>
      <c r="K957" s="123"/>
      <c r="L957" s="1"/>
      <c r="M957" s="1"/>
      <c r="P957" s="163"/>
    </row>
    <row r="958" spans="1:16">
      <c r="A958" s="4"/>
      <c r="J958" s="122"/>
      <c r="K958" s="123"/>
      <c r="L958" s="1"/>
      <c r="M958" s="1"/>
      <c r="P958" s="163"/>
    </row>
    <row r="959" spans="1:16">
      <c r="A959" s="4"/>
      <c r="J959" s="122"/>
      <c r="K959" s="123"/>
      <c r="L959" s="1"/>
      <c r="M959" s="1"/>
      <c r="P959" s="163"/>
    </row>
    <row r="960" spans="1:16">
      <c r="A960" s="4"/>
      <c r="J960" s="122"/>
      <c r="K960" s="123"/>
      <c r="L960" s="1"/>
      <c r="M960" s="1"/>
      <c r="P960" s="163"/>
    </row>
    <row r="961" spans="1:16">
      <c r="A961" s="4"/>
      <c r="J961" s="122"/>
      <c r="K961" s="123"/>
      <c r="L961" s="1"/>
      <c r="M961" s="1"/>
      <c r="P961" s="163"/>
    </row>
    <row r="962" spans="1:16">
      <c r="A962" s="4"/>
      <c r="J962" s="122"/>
      <c r="K962" s="123"/>
      <c r="L962" s="1"/>
      <c r="M962" s="1"/>
      <c r="P962" s="163"/>
    </row>
    <row r="963" spans="1:16">
      <c r="A963" s="4"/>
      <c r="J963" s="122"/>
      <c r="K963" s="123"/>
      <c r="L963" s="1"/>
      <c r="M963" s="1"/>
      <c r="P963" s="163"/>
    </row>
    <row r="964" spans="1:16">
      <c r="A964" s="4"/>
      <c r="J964" s="122"/>
      <c r="K964" s="123"/>
      <c r="L964" s="1"/>
      <c r="M964" s="1"/>
      <c r="P964" s="163"/>
    </row>
    <row r="965" spans="1:16">
      <c r="A965" s="4"/>
      <c r="J965" s="122"/>
      <c r="K965" s="123"/>
      <c r="L965" s="1"/>
      <c r="M965" s="1"/>
      <c r="P965" s="163"/>
    </row>
    <row r="966" spans="1:16">
      <c r="A966" s="4"/>
      <c r="J966" s="122"/>
      <c r="K966" s="123"/>
      <c r="L966" s="1"/>
      <c r="M966" s="1"/>
      <c r="P966" s="163"/>
    </row>
    <row r="967" spans="1:16">
      <c r="A967" s="4"/>
      <c r="J967" s="122"/>
      <c r="K967" s="123"/>
      <c r="L967" s="1"/>
      <c r="M967" s="1"/>
      <c r="P967" s="163"/>
    </row>
    <row r="968" spans="1:16">
      <c r="A968" s="4"/>
      <c r="J968" s="122"/>
      <c r="K968" s="123"/>
      <c r="L968" s="1"/>
      <c r="M968" s="1"/>
      <c r="P968" s="163"/>
    </row>
    <row r="969" spans="1:16">
      <c r="A969" s="4"/>
      <c r="J969" s="122"/>
      <c r="K969" s="123"/>
      <c r="L969" s="1"/>
      <c r="M969" s="1"/>
      <c r="P969" s="163"/>
    </row>
    <row r="970" spans="1:16">
      <c r="A970" s="4"/>
      <c r="J970" s="122"/>
      <c r="K970" s="123"/>
      <c r="L970" s="1"/>
      <c r="M970" s="1"/>
      <c r="P970" s="163"/>
    </row>
    <row r="971" spans="1:16">
      <c r="A971" s="4"/>
      <c r="J971" s="122"/>
      <c r="K971" s="123"/>
      <c r="L971" s="1"/>
      <c r="M971" s="1"/>
      <c r="P971" s="163"/>
    </row>
    <row r="972" spans="1:16">
      <c r="A972" s="4"/>
      <c r="J972" s="122"/>
      <c r="K972" s="123"/>
      <c r="L972" s="1"/>
      <c r="M972" s="1"/>
      <c r="P972" s="163"/>
    </row>
    <row r="973" spans="1:16">
      <c r="A973" s="4"/>
      <c r="J973" s="122"/>
      <c r="K973" s="123"/>
      <c r="L973" s="1"/>
      <c r="M973" s="1"/>
      <c r="P973" s="163"/>
    </row>
    <row r="974" spans="1:16">
      <c r="A974" s="4"/>
      <c r="J974" s="122"/>
      <c r="K974" s="123"/>
      <c r="L974" s="1"/>
      <c r="M974" s="1"/>
      <c r="P974" s="163"/>
    </row>
    <row r="975" spans="1:16">
      <c r="A975" s="4"/>
      <c r="J975" s="122"/>
      <c r="K975" s="123"/>
      <c r="L975" s="1"/>
      <c r="M975" s="1"/>
      <c r="P975" s="163"/>
    </row>
    <row r="976" spans="1:16">
      <c r="A976" s="4"/>
      <c r="J976" s="122"/>
      <c r="K976" s="123"/>
      <c r="L976" s="1"/>
      <c r="M976" s="1"/>
      <c r="P976" s="163"/>
    </row>
    <row r="977" spans="1:16">
      <c r="A977" s="4"/>
      <c r="J977" s="122"/>
      <c r="K977" s="123"/>
      <c r="L977" s="1"/>
      <c r="M977" s="1"/>
      <c r="P977" s="163"/>
    </row>
    <row r="978" spans="1:16">
      <c r="A978" s="4"/>
      <c r="J978" s="122"/>
      <c r="K978" s="123"/>
      <c r="L978" s="1"/>
      <c r="M978" s="1"/>
      <c r="P978" s="163"/>
    </row>
    <row r="979" spans="1:16">
      <c r="A979" s="4"/>
      <c r="J979" s="122"/>
      <c r="K979" s="123"/>
      <c r="L979" s="1"/>
      <c r="M979" s="1"/>
      <c r="P979" s="163"/>
    </row>
    <row r="980" spans="1:16">
      <c r="A980" s="4"/>
      <c r="J980" s="122"/>
      <c r="K980" s="123"/>
      <c r="L980" s="1"/>
      <c r="M980" s="1"/>
      <c r="P980" s="163"/>
    </row>
    <row r="981" spans="1:16">
      <c r="A981" s="4"/>
      <c r="J981" s="122"/>
      <c r="K981" s="123"/>
      <c r="L981" s="1"/>
      <c r="M981" s="1"/>
      <c r="P981" s="163"/>
    </row>
    <row r="982" spans="1:16">
      <c r="A982" s="4"/>
      <c r="J982" s="122"/>
      <c r="K982" s="123"/>
      <c r="L982" s="1"/>
      <c r="M982" s="1"/>
      <c r="P982" s="163"/>
    </row>
    <row r="983" spans="1:16">
      <c r="A983" s="4"/>
      <c r="J983" s="122"/>
      <c r="K983" s="123"/>
      <c r="L983" s="1"/>
      <c r="M983" s="1"/>
      <c r="P983" s="163"/>
    </row>
    <row r="984" spans="1:16">
      <c r="A984" s="4"/>
      <c r="J984" s="122"/>
      <c r="K984" s="123"/>
      <c r="L984" s="1"/>
      <c r="M984" s="1"/>
      <c r="P984" s="163"/>
    </row>
    <row r="985" spans="1:16">
      <c r="A985" s="4"/>
      <c r="J985" s="122"/>
      <c r="K985" s="123"/>
      <c r="L985" s="1"/>
      <c r="M985" s="1"/>
      <c r="P985" s="163"/>
    </row>
    <row r="986" spans="1:16">
      <c r="A986" s="4"/>
      <c r="J986" s="122"/>
      <c r="K986" s="123"/>
      <c r="L986" s="1"/>
      <c r="M986" s="1"/>
      <c r="P986" s="163"/>
    </row>
    <row r="987" spans="1:16">
      <c r="A987" s="4"/>
      <c r="J987" s="122"/>
      <c r="K987" s="123"/>
      <c r="L987" s="1"/>
      <c r="M987" s="1"/>
      <c r="P987" s="163"/>
    </row>
    <row r="988" spans="1:16">
      <c r="A988" s="4"/>
      <c r="J988" s="122"/>
      <c r="K988" s="123"/>
      <c r="L988" s="1"/>
      <c r="M988" s="1"/>
      <c r="P988" s="163"/>
    </row>
    <row r="989" spans="1:16">
      <c r="A989" s="4"/>
      <c r="J989" s="122"/>
      <c r="K989" s="123"/>
      <c r="L989" s="1"/>
      <c r="M989" s="1"/>
      <c r="P989" s="163"/>
    </row>
    <row r="990" spans="1:16">
      <c r="A990" s="4"/>
      <c r="J990" s="122"/>
      <c r="K990" s="123"/>
      <c r="L990" s="1"/>
      <c r="M990" s="1"/>
      <c r="P990" s="163"/>
    </row>
    <row r="991" spans="1:16">
      <c r="A991" s="4"/>
      <c r="J991" s="122"/>
      <c r="K991" s="123"/>
      <c r="L991" s="1"/>
      <c r="M991" s="1"/>
      <c r="P991" s="163"/>
    </row>
    <row r="992" spans="1:16">
      <c r="A992" s="4"/>
      <c r="J992" s="122"/>
      <c r="K992" s="123"/>
      <c r="L992" s="1"/>
      <c r="M992" s="1"/>
      <c r="P992" s="163"/>
    </row>
    <row r="993" spans="1:16">
      <c r="A993" s="4"/>
      <c r="J993" s="122"/>
      <c r="K993" s="123"/>
      <c r="L993" s="1"/>
      <c r="M993" s="1"/>
      <c r="P993" s="163"/>
    </row>
    <row r="994" spans="1:16">
      <c r="A994" s="4"/>
      <c r="J994" s="122"/>
      <c r="K994" s="123"/>
      <c r="L994" s="1"/>
      <c r="M994" s="1"/>
      <c r="P994" s="163"/>
    </row>
    <row r="995" spans="1:16">
      <c r="A995" s="4"/>
      <c r="J995" s="122"/>
      <c r="K995" s="123"/>
      <c r="L995" s="1"/>
      <c r="M995" s="1"/>
      <c r="P995" s="163"/>
    </row>
    <row r="996" spans="1:16">
      <c r="A996" s="4"/>
      <c r="J996" s="122"/>
      <c r="K996" s="123"/>
      <c r="L996" s="1"/>
      <c r="M996" s="1"/>
      <c r="P996" s="163"/>
    </row>
    <row r="997" spans="1:16">
      <c r="A997" s="4"/>
      <c r="J997" s="122"/>
      <c r="K997" s="123"/>
      <c r="L997" s="1"/>
      <c r="M997" s="1"/>
      <c r="P997" s="163"/>
    </row>
    <row r="998" spans="1:16">
      <c r="A998" s="4"/>
      <c r="J998" s="122"/>
      <c r="K998" s="123"/>
      <c r="L998" s="1"/>
      <c r="M998" s="1"/>
      <c r="P998" s="163"/>
    </row>
    <row r="999" spans="1:16">
      <c r="A999" s="4"/>
      <c r="J999" s="122"/>
      <c r="K999" s="123"/>
      <c r="L999" s="1"/>
      <c r="M999" s="1"/>
      <c r="P999" s="163"/>
    </row>
    <row r="1000" spans="1:16">
      <c r="A1000" s="4"/>
      <c r="J1000" s="122"/>
      <c r="K1000" s="123"/>
      <c r="L1000" s="1"/>
      <c r="M1000" s="1"/>
      <c r="P1000" s="163"/>
    </row>
    <row r="1001" spans="1:16">
      <c r="A1001" s="4"/>
      <c r="J1001" s="122"/>
      <c r="K1001" s="123"/>
      <c r="L1001" s="1"/>
      <c r="M1001" s="1"/>
      <c r="P1001" s="163"/>
    </row>
    <row r="1002" spans="1:16">
      <c r="A1002" s="4"/>
      <c r="J1002" s="122"/>
      <c r="K1002" s="123"/>
      <c r="L1002" s="1"/>
      <c r="M1002" s="1"/>
      <c r="P1002" s="163"/>
    </row>
    <row r="1003" spans="1:16">
      <c r="A1003" s="4"/>
      <c r="J1003" s="122"/>
      <c r="K1003" s="123"/>
      <c r="L1003" s="1"/>
      <c r="M1003" s="1"/>
      <c r="P1003" s="163"/>
    </row>
    <row r="1004" spans="1:16">
      <c r="A1004" s="4"/>
      <c r="J1004" s="122"/>
      <c r="K1004" s="123"/>
      <c r="L1004" s="1"/>
      <c r="M1004" s="1"/>
      <c r="P1004" s="163"/>
    </row>
    <row r="1005" spans="1:16">
      <c r="A1005" s="4"/>
      <c r="J1005" s="122"/>
      <c r="K1005" s="123"/>
      <c r="L1005" s="1"/>
      <c r="M1005" s="1"/>
      <c r="P1005" s="163"/>
    </row>
    <row r="1006" spans="1:16">
      <c r="A1006" s="4"/>
      <c r="J1006" s="122"/>
      <c r="K1006" s="123"/>
      <c r="L1006" s="1"/>
      <c r="M1006" s="1"/>
      <c r="P1006" s="163"/>
    </row>
    <row r="1007" spans="1:16">
      <c r="A1007" s="4"/>
      <c r="J1007" s="122"/>
      <c r="K1007" s="123"/>
      <c r="L1007" s="1"/>
      <c r="M1007" s="1"/>
      <c r="P1007" s="163"/>
    </row>
    <row r="1008" spans="1:16">
      <c r="A1008" s="4"/>
      <c r="J1008" s="122"/>
      <c r="K1008" s="123"/>
      <c r="L1008" s="1"/>
      <c r="M1008" s="1"/>
      <c r="P1008" s="163"/>
    </row>
    <row r="1009" spans="1:16">
      <c r="A1009" s="4"/>
      <c r="J1009" s="122"/>
      <c r="K1009" s="123"/>
      <c r="L1009" s="1"/>
      <c r="M1009" s="1"/>
      <c r="P1009" s="163"/>
    </row>
    <row r="1010" spans="1:16">
      <c r="A1010" s="4"/>
      <c r="J1010" s="122"/>
      <c r="K1010" s="123"/>
      <c r="L1010" s="1"/>
      <c r="M1010" s="1"/>
      <c r="P1010" s="163"/>
    </row>
    <row r="1011" spans="1:16">
      <c r="A1011" s="4"/>
      <c r="J1011" s="122"/>
      <c r="K1011" s="123"/>
      <c r="L1011" s="1"/>
      <c r="M1011" s="1"/>
      <c r="P1011" s="163"/>
    </row>
    <row r="1012" spans="1:16">
      <c r="A1012" s="4"/>
      <c r="J1012" s="122"/>
      <c r="K1012" s="123"/>
      <c r="L1012" s="1"/>
      <c r="M1012" s="1"/>
      <c r="P1012" s="163"/>
    </row>
    <row r="1013" spans="1:16">
      <c r="A1013" s="4"/>
      <c r="J1013" s="122"/>
      <c r="K1013" s="123"/>
      <c r="L1013" s="1"/>
      <c r="M1013" s="1"/>
      <c r="P1013" s="163"/>
    </row>
    <row r="1014" spans="1:16">
      <c r="A1014" s="4"/>
      <c r="J1014" s="122"/>
      <c r="K1014" s="123"/>
      <c r="L1014" s="1"/>
      <c r="M1014" s="1"/>
      <c r="P1014" s="163"/>
    </row>
    <row r="1015" spans="1:16">
      <c r="A1015" s="4"/>
      <c r="J1015" s="122"/>
      <c r="K1015" s="123"/>
      <c r="L1015" s="1"/>
      <c r="M1015" s="1"/>
      <c r="P1015" s="163"/>
    </row>
    <row r="1016" spans="1:16">
      <c r="A1016" s="4"/>
      <c r="J1016" s="122"/>
      <c r="K1016" s="123"/>
      <c r="L1016" s="1"/>
      <c r="M1016" s="1"/>
      <c r="P1016" s="163"/>
    </row>
    <row r="1017" spans="1:16">
      <c r="A1017" s="4"/>
      <c r="J1017" s="122"/>
      <c r="K1017" s="123"/>
      <c r="L1017" s="1"/>
      <c r="M1017" s="1"/>
      <c r="P1017" s="163"/>
    </row>
    <row r="1018" spans="1:16">
      <c r="A1018" s="4"/>
      <c r="J1018" s="122"/>
      <c r="K1018" s="123"/>
      <c r="L1018" s="1"/>
      <c r="M1018" s="1"/>
      <c r="P1018" s="163"/>
    </row>
    <row r="1019" spans="1:16">
      <c r="A1019" s="4"/>
      <c r="J1019" s="122"/>
      <c r="K1019" s="123"/>
      <c r="L1019" s="1"/>
      <c r="M1019" s="1"/>
      <c r="P1019" s="163"/>
    </row>
    <row r="1020" spans="1:16">
      <c r="A1020" s="4"/>
      <c r="J1020" s="122"/>
      <c r="K1020" s="123"/>
      <c r="L1020" s="1"/>
      <c r="M1020" s="1"/>
      <c r="P1020" s="163"/>
    </row>
    <row r="1021" spans="1:16">
      <c r="A1021" s="4"/>
      <c r="J1021" s="122"/>
      <c r="K1021" s="123"/>
      <c r="L1021" s="1"/>
      <c r="M1021" s="1"/>
      <c r="P1021" s="163"/>
    </row>
    <row r="1022" spans="1:16">
      <c r="A1022" s="4"/>
      <c r="J1022" s="122"/>
      <c r="K1022" s="123"/>
      <c r="L1022" s="1"/>
      <c r="M1022" s="1"/>
      <c r="P1022" s="163"/>
    </row>
    <row r="1023" spans="1:16">
      <c r="A1023" s="4"/>
      <c r="J1023" s="122"/>
      <c r="K1023" s="123"/>
      <c r="L1023" s="1"/>
      <c r="M1023" s="1"/>
      <c r="P1023" s="163"/>
    </row>
    <row r="1024" spans="1:16">
      <c r="A1024" s="4"/>
      <c r="J1024" s="122"/>
      <c r="K1024" s="123"/>
      <c r="L1024" s="1"/>
      <c r="M1024" s="1"/>
      <c r="P1024" s="163"/>
    </row>
    <row r="1025" spans="1:16">
      <c r="A1025" s="4"/>
      <c r="J1025" s="122"/>
      <c r="K1025" s="123"/>
      <c r="L1025" s="1"/>
      <c r="M1025" s="1"/>
      <c r="P1025" s="163"/>
    </row>
    <row r="1026" spans="1:16">
      <c r="A1026" s="4"/>
      <c r="J1026" s="122"/>
      <c r="K1026" s="123"/>
      <c r="L1026" s="1"/>
      <c r="M1026" s="1"/>
      <c r="P1026" s="163"/>
    </row>
    <row r="1027" spans="1:16">
      <c r="A1027" s="4"/>
      <c r="J1027" s="122"/>
      <c r="K1027" s="123"/>
      <c r="L1027" s="1"/>
      <c r="M1027" s="1"/>
      <c r="P1027" s="163"/>
    </row>
    <row r="1028" spans="1:16">
      <c r="A1028" s="4"/>
      <c r="J1028" s="122"/>
      <c r="K1028" s="123"/>
      <c r="L1028" s="1"/>
      <c r="M1028" s="1"/>
      <c r="P1028" s="163"/>
    </row>
    <row r="1029" spans="1:16">
      <c r="A1029" s="4"/>
      <c r="J1029" s="122"/>
      <c r="K1029" s="123"/>
      <c r="L1029" s="1"/>
      <c r="M1029" s="1"/>
      <c r="P1029" s="163"/>
    </row>
    <row r="1030" spans="1:16">
      <c r="A1030" s="4"/>
      <c r="J1030" s="122"/>
      <c r="K1030" s="123"/>
      <c r="L1030" s="1"/>
      <c r="M1030" s="1"/>
      <c r="P1030" s="163"/>
    </row>
    <row r="1031" spans="1:16">
      <c r="A1031" s="4"/>
      <c r="J1031" s="122"/>
      <c r="K1031" s="123"/>
      <c r="L1031" s="1"/>
      <c r="M1031" s="1"/>
      <c r="P1031" s="163"/>
    </row>
    <row r="1032" spans="1:16">
      <c r="A1032" s="4"/>
      <c r="J1032" s="122"/>
      <c r="K1032" s="123"/>
      <c r="L1032" s="1"/>
      <c r="M1032" s="1"/>
      <c r="P1032" s="163"/>
    </row>
    <row r="1033" spans="1:16">
      <c r="A1033" s="4"/>
      <c r="J1033" s="122"/>
      <c r="K1033" s="123"/>
      <c r="L1033" s="1"/>
      <c r="M1033" s="1"/>
      <c r="P1033" s="163"/>
    </row>
    <row r="1034" spans="1:16">
      <c r="A1034" s="4"/>
      <c r="J1034" s="122"/>
      <c r="K1034" s="123"/>
      <c r="L1034" s="1"/>
      <c r="M1034" s="1"/>
      <c r="P1034" s="163"/>
    </row>
    <row r="1035" spans="1:16">
      <c r="A1035" s="4"/>
      <c r="J1035" s="122"/>
      <c r="K1035" s="123"/>
      <c r="L1035" s="1"/>
      <c r="M1035" s="1"/>
      <c r="P1035" s="163"/>
    </row>
    <row r="1036" spans="1:16">
      <c r="A1036" s="4"/>
      <c r="J1036" s="122"/>
      <c r="K1036" s="123"/>
      <c r="L1036" s="1"/>
      <c r="M1036" s="1"/>
      <c r="P1036" s="163"/>
    </row>
    <row r="1037" spans="1:16">
      <c r="A1037" s="4"/>
      <c r="J1037" s="122"/>
      <c r="K1037" s="123"/>
      <c r="L1037" s="1"/>
      <c r="M1037" s="1"/>
      <c r="P1037" s="163"/>
    </row>
    <row r="1038" spans="1:16">
      <c r="A1038" s="4"/>
      <c r="J1038" s="122"/>
      <c r="K1038" s="123"/>
      <c r="L1038" s="1"/>
      <c r="M1038" s="1"/>
      <c r="P1038" s="163"/>
    </row>
    <row r="1039" spans="1:16">
      <c r="A1039" s="4"/>
      <c r="J1039" s="122"/>
      <c r="K1039" s="123"/>
      <c r="L1039" s="1"/>
      <c r="M1039" s="1"/>
      <c r="P1039" s="163"/>
    </row>
    <row r="1040" spans="1:16">
      <c r="A1040" s="4"/>
      <c r="J1040" s="122"/>
      <c r="K1040" s="123"/>
      <c r="L1040" s="1"/>
      <c r="M1040" s="1"/>
      <c r="P1040" s="163"/>
    </row>
    <row r="1041" spans="1:16">
      <c r="A1041" s="4"/>
      <c r="J1041" s="122"/>
      <c r="K1041" s="123"/>
      <c r="L1041" s="1"/>
      <c r="M1041" s="1"/>
      <c r="P1041" s="163"/>
    </row>
    <row r="1042" spans="1:16">
      <c r="A1042" s="4"/>
      <c r="J1042" s="122"/>
      <c r="K1042" s="123"/>
      <c r="L1042" s="1"/>
      <c r="M1042" s="1"/>
      <c r="P1042" s="163"/>
    </row>
    <row r="1043" spans="1:16">
      <c r="A1043" s="4"/>
      <c r="J1043" s="122"/>
      <c r="K1043" s="123"/>
      <c r="L1043" s="1"/>
      <c r="M1043" s="1"/>
      <c r="P1043" s="163"/>
    </row>
    <row r="1044" spans="1:16">
      <c r="A1044" s="4"/>
      <c r="J1044" s="122"/>
      <c r="K1044" s="123"/>
      <c r="L1044" s="1"/>
      <c r="M1044" s="1"/>
      <c r="P1044" s="163"/>
    </row>
    <row r="1045" spans="1:16">
      <c r="A1045" s="4"/>
      <c r="J1045" s="122"/>
      <c r="K1045" s="123"/>
      <c r="L1045" s="1"/>
      <c r="M1045" s="1"/>
      <c r="P1045" s="163"/>
    </row>
    <row r="1046" spans="1:16">
      <c r="A1046" s="4"/>
      <c r="J1046" s="122"/>
      <c r="K1046" s="123"/>
      <c r="L1046" s="1"/>
      <c r="M1046" s="1"/>
      <c r="P1046" s="163"/>
    </row>
    <row r="1047" spans="1:16">
      <c r="A1047" s="4"/>
      <c r="J1047" s="122"/>
      <c r="K1047" s="123"/>
      <c r="L1047" s="1"/>
      <c r="M1047" s="1"/>
      <c r="P1047" s="163"/>
    </row>
    <row r="1048" spans="1:16">
      <c r="A1048" s="4"/>
      <c r="J1048" s="122"/>
      <c r="K1048" s="123"/>
      <c r="L1048" s="1"/>
      <c r="M1048" s="1"/>
      <c r="P1048" s="163"/>
    </row>
    <row r="1049" spans="1:16">
      <c r="A1049" s="4"/>
      <c r="J1049" s="122"/>
      <c r="K1049" s="123"/>
      <c r="L1049" s="1"/>
      <c r="M1049" s="1"/>
      <c r="P1049" s="163"/>
    </row>
    <row r="1050" spans="1:16">
      <c r="A1050" s="4"/>
      <c r="J1050" s="122"/>
      <c r="K1050" s="123"/>
      <c r="L1050" s="1"/>
      <c r="M1050" s="1"/>
      <c r="P1050" s="163"/>
    </row>
    <row r="1051" spans="1:16">
      <c r="A1051" s="4"/>
      <c r="J1051" s="122"/>
      <c r="K1051" s="123"/>
      <c r="L1051" s="1"/>
      <c r="M1051" s="1"/>
      <c r="P1051" s="163"/>
    </row>
    <row r="1052" spans="1:16">
      <c r="A1052" s="4"/>
      <c r="J1052" s="122"/>
      <c r="K1052" s="123"/>
      <c r="L1052" s="1"/>
      <c r="M1052" s="1"/>
      <c r="P1052" s="163"/>
    </row>
    <row r="1053" spans="1:16">
      <c r="A1053" s="4"/>
      <c r="J1053" s="122"/>
      <c r="K1053" s="123"/>
      <c r="L1053" s="1"/>
      <c r="M1053" s="1"/>
      <c r="P1053" s="163"/>
    </row>
    <row r="1054" spans="1:16">
      <c r="A1054" s="4"/>
      <c r="J1054" s="122"/>
      <c r="K1054" s="123"/>
      <c r="L1054" s="1"/>
      <c r="M1054" s="1"/>
      <c r="P1054" s="163"/>
    </row>
    <row r="1055" spans="1:16">
      <c r="A1055" s="4"/>
      <c r="J1055" s="122"/>
      <c r="K1055" s="123"/>
      <c r="L1055" s="1"/>
      <c r="M1055" s="1"/>
      <c r="P1055" s="163"/>
    </row>
    <row r="1056" spans="1:16">
      <c r="A1056" s="4"/>
      <c r="J1056" s="122"/>
      <c r="K1056" s="123"/>
      <c r="L1056" s="1"/>
      <c r="M1056" s="1"/>
      <c r="P1056" s="163"/>
    </row>
    <row r="1057" spans="1:16">
      <c r="A1057" s="4"/>
      <c r="J1057" s="122"/>
      <c r="K1057" s="123"/>
      <c r="L1057" s="1"/>
      <c r="M1057" s="1"/>
      <c r="P1057" s="163"/>
    </row>
    <row r="1058" spans="1:16">
      <c r="A1058" s="4"/>
      <c r="J1058" s="122"/>
      <c r="K1058" s="123"/>
      <c r="L1058" s="1"/>
      <c r="M1058" s="1"/>
      <c r="P1058" s="163"/>
    </row>
    <row r="1059" spans="1:16">
      <c r="A1059" s="4"/>
      <c r="J1059" s="122"/>
      <c r="K1059" s="123"/>
      <c r="L1059" s="1"/>
      <c r="M1059" s="1"/>
      <c r="P1059" s="163"/>
    </row>
    <row r="1060" spans="1:16">
      <c r="A1060" s="4"/>
      <c r="J1060" s="122"/>
      <c r="K1060" s="123"/>
      <c r="L1060" s="1"/>
      <c r="M1060" s="1"/>
      <c r="P1060" s="163"/>
    </row>
    <row r="1061" spans="1:16">
      <c r="A1061" s="4"/>
      <c r="J1061" s="122"/>
      <c r="K1061" s="123"/>
      <c r="L1061" s="1"/>
      <c r="M1061" s="1"/>
      <c r="P1061" s="163"/>
    </row>
    <row r="1062" spans="1:16">
      <c r="A1062" s="4"/>
      <c r="J1062" s="122"/>
      <c r="K1062" s="123"/>
      <c r="L1062" s="1"/>
      <c r="M1062" s="1"/>
      <c r="P1062" s="163"/>
    </row>
    <row r="1063" spans="1:16">
      <c r="A1063" s="4"/>
      <c r="J1063" s="122"/>
      <c r="K1063" s="123"/>
      <c r="L1063" s="1"/>
      <c r="M1063" s="1"/>
      <c r="P1063" s="163"/>
    </row>
    <row r="1064" spans="1:16">
      <c r="A1064" s="4"/>
      <c r="J1064" s="122"/>
      <c r="K1064" s="123"/>
      <c r="L1064" s="1"/>
      <c r="M1064" s="1"/>
      <c r="P1064" s="163"/>
    </row>
    <row r="1065" spans="1:16">
      <c r="A1065" s="4"/>
      <c r="J1065" s="122"/>
      <c r="K1065" s="123"/>
      <c r="L1065" s="1"/>
      <c r="M1065" s="1"/>
      <c r="P1065" s="163"/>
    </row>
    <row r="1066" spans="1:16">
      <c r="A1066" s="4"/>
      <c r="J1066" s="122"/>
      <c r="K1066" s="123"/>
      <c r="L1066" s="1"/>
      <c r="M1066" s="1"/>
      <c r="P1066" s="163"/>
    </row>
    <row r="1067" spans="1:16">
      <c r="A1067" s="4"/>
      <c r="J1067" s="122"/>
      <c r="K1067" s="123"/>
      <c r="L1067" s="1"/>
      <c r="M1067" s="1"/>
      <c r="P1067" s="163"/>
    </row>
    <row r="1068" spans="1:16">
      <c r="A1068" s="4"/>
      <c r="J1068" s="122"/>
      <c r="K1068" s="123"/>
      <c r="L1068" s="1"/>
      <c r="M1068" s="1"/>
      <c r="P1068" s="163"/>
    </row>
    <row r="1069" spans="1:16">
      <c r="A1069" s="4"/>
      <c r="J1069" s="122"/>
      <c r="K1069" s="123"/>
      <c r="L1069" s="1"/>
      <c r="M1069" s="1"/>
      <c r="P1069" s="163"/>
    </row>
    <row r="1070" spans="1:16">
      <c r="A1070" s="4"/>
      <c r="J1070" s="122"/>
      <c r="K1070" s="123"/>
      <c r="L1070" s="1"/>
      <c r="M1070" s="1"/>
      <c r="P1070" s="163"/>
    </row>
    <row r="1071" spans="1:16">
      <c r="A1071" s="4"/>
      <c r="J1071" s="122"/>
      <c r="K1071" s="123"/>
      <c r="L1071" s="1"/>
      <c r="M1071" s="1"/>
      <c r="P1071" s="163"/>
    </row>
    <row r="1072" spans="1:16">
      <c r="A1072" s="4"/>
      <c r="J1072" s="122"/>
      <c r="K1072" s="123"/>
      <c r="L1072" s="1"/>
      <c r="M1072" s="1"/>
      <c r="P1072" s="163"/>
    </row>
    <row r="1073" spans="1:16">
      <c r="A1073" s="4"/>
      <c r="J1073" s="122"/>
      <c r="K1073" s="123"/>
      <c r="L1073" s="1"/>
      <c r="M1073" s="1"/>
      <c r="P1073" s="163"/>
    </row>
    <row r="1074" spans="1:16">
      <c r="A1074" s="4"/>
      <c r="J1074" s="122"/>
      <c r="K1074" s="123"/>
      <c r="L1074" s="1"/>
      <c r="M1074" s="1"/>
      <c r="P1074" s="163"/>
    </row>
    <row r="1075" spans="1:16">
      <c r="A1075" s="4"/>
      <c r="J1075" s="122"/>
      <c r="K1075" s="123"/>
      <c r="L1075" s="1"/>
      <c r="M1075" s="1"/>
      <c r="P1075" s="163"/>
    </row>
    <row r="1076" spans="1:16">
      <c r="A1076" s="4"/>
      <c r="J1076" s="122"/>
      <c r="K1076" s="123"/>
      <c r="L1076" s="1"/>
      <c r="M1076" s="1"/>
      <c r="P1076" s="163"/>
    </row>
    <row r="1077" spans="1:16">
      <c r="A1077" s="4"/>
      <c r="J1077" s="122"/>
      <c r="K1077" s="123"/>
      <c r="L1077" s="1"/>
      <c r="M1077" s="1"/>
      <c r="P1077" s="163"/>
    </row>
    <row r="1078" spans="1:16">
      <c r="A1078" s="4"/>
      <c r="J1078" s="122"/>
      <c r="K1078" s="123"/>
      <c r="L1078" s="1"/>
      <c r="M1078" s="1"/>
      <c r="P1078" s="163"/>
    </row>
    <row r="1079" spans="1:16">
      <c r="A1079" s="4"/>
      <c r="J1079" s="122"/>
      <c r="K1079" s="123"/>
      <c r="L1079" s="1"/>
      <c r="M1079" s="1"/>
      <c r="P1079" s="163"/>
    </row>
    <row r="1080" spans="1:16">
      <c r="A1080" s="4"/>
      <c r="J1080" s="122"/>
      <c r="K1080" s="123"/>
      <c r="L1080" s="1"/>
      <c r="M1080" s="1"/>
      <c r="P1080" s="163"/>
    </row>
    <row r="1081" spans="1:16">
      <c r="A1081" s="4"/>
      <c r="J1081" s="122"/>
      <c r="K1081" s="123"/>
      <c r="L1081" s="1"/>
      <c r="M1081" s="1"/>
      <c r="P1081" s="163"/>
    </row>
    <row r="1082" spans="1:16">
      <c r="A1082" s="4"/>
      <c r="J1082" s="122"/>
      <c r="K1082" s="123"/>
      <c r="L1082" s="1"/>
      <c r="M1082" s="1"/>
      <c r="P1082" s="163"/>
    </row>
    <row r="1083" spans="1:16">
      <c r="A1083" s="4"/>
      <c r="J1083" s="122"/>
      <c r="K1083" s="123"/>
      <c r="L1083" s="1"/>
      <c r="M1083" s="1"/>
      <c r="P1083" s="163"/>
    </row>
    <row r="1084" spans="1:16">
      <c r="A1084" s="4"/>
      <c r="J1084" s="122"/>
      <c r="K1084" s="123"/>
      <c r="L1084" s="1"/>
      <c r="M1084" s="1"/>
      <c r="P1084" s="163"/>
    </row>
    <row r="1085" spans="1:16">
      <c r="A1085" s="4"/>
      <c r="J1085" s="122"/>
      <c r="K1085" s="123"/>
      <c r="L1085" s="1"/>
      <c r="M1085" s="1"/>
      <c r="P1085" s="163"/>
    </row>
    <row r="1086" spans="1:16">
      <c r="A1086" s="4"/>
      <c r="J1086" s="122"/>
      <c r="K1086" s="123"/>
      <c r="L1086" s="1"/>
      <c r="M1086" s="1"/>
      <c r="P1086" s="163"/>
    </row>
    <row r="1087" spans="1:16">
      <c r="A1087" s="4"/>
      <c r="J1087" s="122"/>
      <c r="K1087" s="123"/>
      <c r="L1087" s="1"/>
      <c r="M1087" s="1"/>
      <c r="P1087" s="163"/>
    </row>
    <row r="1088" spans="1:16">
      <c r="A1088" s="4"/>
      <c r="J1088" s="122"/>
      <c r="K1088" s="123"/>
      <c r="L1088" s="1"/>
      <c r="M1088" s="1"/>
      <c r="P1088" s="163"/>
    </row>
    <row r="1089" spans="1:16">
      <c r="A1089" s="4"/>
      <c r="J1089" s="122"/>
      <c r="K1089" s="123"/>
      <c r="L1089" s="1"/>
      <c r="M1089" s="1"/>
      <c r="P1089" s="163"/>
    </row>
    <row r="1090" spans="1:16">
      <c r="A1090" s="4"/>
      <c r="J1090" s="122"/>
      <c r="K1090" s="123"/>
      <c r="L1090" s="1"/>
      <c r="M1090" s="1"/>
      <c r="P1090" s="163"/>
    </row>
    <row r="1091" spans="1:16">
      <c r="A1091" s="4"/>
      <c r="J1091" s="122"/>
      <c r="K1091" s="123"/>
      <c r="L1091" s="1"/>
      <c r="M1091" s="1"/>
      <c r="P1091" s="163"/>
    </row>
    <row r="1092" spans="1:16">
      <c r="A1092" s="4"/>
      <c r="J1092" s="122"/>
      <c r="K1092" s="123"/>
      <c r="L1092" s="1"/>
      <c r="M1092" s="1"/>
      <c r="P1092" s="163"/>
    </row>
    <row r="1093" spans="1:16">
      <c r="A1093" s="4"/>
      <c r="J1093" s="122"/>
      <c r="K1093" s="123"/>
      <c r="L1093" s="1"/>
      <c r="M1093" s="1"/>
      <c r="P1093" s="163"/>
    </row>
    <row r="1094" spans="1:16">
      <c r="A1094" s="4"/>
      <c r="J1094" s="122"/>
      <c r="K1094" s="123"/>
      <c r="L1094" s="1"/>
      <c r="M1094" s="1"/>
      <c r="P1094" s="163"/>
    </row>
    <row r="1095" spans="1:16">
      <c r="A1095" s="4"/>
      <c r="J1095" s="122"/>
      <c r="K1095" s="123"/>
      <c r="L1095" s="1"/>
      <c r="M1095" s="1"/>
      <c r="P1095" s="163"/>
    </row>
    <row r="1096" spans="1:16">
      <c r="A1096" s="4"/>
      <c r="J1096" s="122"/>
      <c r="K1096" s="123"/>
      <c r="L1096" s="1"/>
      <c r="M1096" s="1"/>
      <c r="P1096" s="163"/>
    </row>
    <row r="1097" spans="1:16">
      <c r="A1097" s="4"/>
      <c r="J1097" s="122"/>
      <c r="K1097" s="123"/>
      <c r="L1097" s="1"/>
      <c r="M1097" s="1"/>
      <c r="P1097" s="163"/>
    </row>
    <row r="1098" spans="1:16">
      <c r="A1098" s="4"/>
      <c r="J1098" s="122"/>
      <c r="K1098" s="123"/>
      <c r="L1098" s="1"/>
      <c r="M1098" s="1"/>
      <c r="P1098" s="163"/>
    </row>
    <row r="1099" spans="1:16">
      <c r="A1099" s="4"/>
      <c r="J1099" s="122"/>
      <c r="K1099" s="123"/>
      <c r="L1099" s="1"/>
      <c r="M1099" s="1"/>
      <c r="P1099" s="163"/>
    </row>
    <row r="1100" spans="1:16">
      <c r="A1100" s="4"/>
      <c r="J1100" s="122"/>
      <c r="K1100" s="123"/>
      <c r="L1100" s="1"/>
      <c r="M1100" s="1"/>
      <c r="P1100" s="163"/>
    </row>
    <row r="1101" spans="1:16">
      <c r="A1101" s="4"/>
      <c r="J1101" s="122"/>
      <c r="K1101" s="123"/>
      <c r="L1101" s="1"/>
      <c r="M1101" s="1"/>
      <c r="P1101" s="163"/>
    </row>
    <row r="1102" spans="1:16">
      <c r="A1102" s="4"/>
      <c r="J1102" s="122"/>
      <c r="K1102" s="123"/>
      <c r="L1102" s="1"/>
      <c r="M1102" s="1"/>
      <c r="P1102" s="163"/>
    </row>
    <row r="1103" spans="1:16">
      <c r="A1103" s="4"/>
      <c r="J1103" s="122"/>
      <c r="K1103" s="123"/>
      <c r="L1103" s="1"/>
      <c r="M1103" s="1"/>
      <c r="P1103" s="163"/>
    </row>
    <row r="1104" spans="1:16">
      <c r="A1104" s="4"/>
      <c r="J1104" s="122"/>
      <c r="K1104" s="123"/>
      <c r="L1104" s="1"/>
      <c r="M1104" s="1"/>
      <c r="P1104" s="163"/>
    </row>
    <row r="1105" spans="1:16">
      <c r="A1105" s="4"/>
      <c r="J1105" s="122"/>
      <c r="K1105" s="123"/>
      <c r="L1105" s="1"/>
      <c r="M1105" s="1"/>
      <c r="P1105" s="163"/>
    </row>
    <row r="1106" spans="1:16">
      <c r="A1106" s="4"/>
      <c r="J1106" s="122"/>
      <c r="K1106" s="123"/>
      <c r="L1106" s="1"/>
      <c r="M1106" s="1"/>
      <c r="P1106" s="163"/>
    </row>
    <row r="1107" spans="1:16">
      <c r="A1107" s="4"/>
      <c r="J1107" s="122"/>
      <c r="K1107" s="123"/>
      <c r="L1107" s="1"/>
      <c r="M1107" s="1"/>
      <c r="P1107" s="163"/>
    </row>
    <row r="1108" spans="1:16">
      <c r="A1108" s="4"/>
      <c r="J1108" s="122"/>
      <c r="K1108" s="123"/>
      <c r="L1108" s="1"/>
      <c r="M1108" s="1"/>
      <c r="P1108" s="163"/>
    </row>
    <row r="1109" spans="1:16">
      <c r="A1109" s="4"/>
      <c r="J1109" s="122"/>
      <c r="K1109" s="123"/>
      <c r="L1109" s="1"/>
      <c r="M1109" s="1"/>
      <c r="P1109" s="163"/>
    </row>
    <row r="1110" spans="1:16">
      <c r="A1110" s="4"/>
      <c r="J1110" s="122"/>
      <c r="K1110" s="123"/>
      <c r="L1110" s="1"/>
      <c r="M1110" s="1"/>
      <c r="P1110" s="163"/>
    </row>
    <row r="1111" spans="1:16">
      <c r="A1111" s="4"/>
      <c r="J1111" s="122"/>
      <c r="K1111" s="123"/>
      <c r="L1111" s="1"/>
      <c r="M1111" s="1"/>
      <c r="P1111" s="163"/>
    </row>
    <row r="1112" spans="1:16">
      <c r="A1112" s="4"/>
      <c r="J1112" s="122"/>
      <c r="K1112" s="123"/>
      <c r="L1112" s="1"/>
      <c r="M1112" s="1"/>
      <c r="P1112" s="163"/>
    </row>
    <row r="1113" spans="1:16">
      <c r="A1113" s="4"/>
      <c r="J1113" s="122"/>
      <c r="K1113" s="123"/>
      <c r="L1113" s="1"/>
      <c r="M1113" s="1"/>
      <c r="P1113" s="163"/>
    </row>
    <row r="1114" spans="1:16">
      <c r="A1114" s="4"/>
      <c r="J1114" s="122"/>
      <c r="K1114" s="123"/>
      <c r="L1114" s="1"/>
      <c r="M1114" s="1"/>
      <c r="P1114" s="163"/>
    </row>
    <row r="1115" spans="1:16">
      <c r="A1115" s="4"/>
      <c r="J1115" s="122"/>
      <c r="K1115" s="123"/>
      <c r="L1115" s="1"/>
      <c r="M1115" s="1"/>
      <c r="P1115" s="163"/>
    </row>
    <row r="1116" spans="1:16">
      <c r="A1116" s="4"/>
      <c r="J1116" s="122"/>
      <c r="K1116" s="123"/>
      <c r="L1116" s="1"/>
      <c r="M1116" s="1"/>
      <c r="P1116" s="163"/>
    </row>
    <row r="1117" spans="1:16">
      <c r="A1117" s="4"/>
      <c r="J1117" s="122"/>
      <c r="K1117" s="123"/>
      <c r="L1117" s="1"/>
      <c r="M1117" s="1"/>
      <c r="P1117" s="163"/>
    </row>
    <row r="1118" spans="1:16">
      <c r="A1118" s="4"/>
      <c r="J1118" s="122"/>
      <c r="K1118" s="123"/>
      <c r="L1118" s="1"/>
      <c r="M1118" s="1"/>
      <c r="P1118" s="163"/>
    </row>
    <row r="1119" spans="1:16">
      <c r="A1119" s="4"/>
      <c r="J1119" s="122"/>
      <c r="K1119" s="123"/>
      <c r="L1119" s="1"/>
      <c r="M1119" s="1"/>
      <c r="P1119" s="163"/>
    </row>
    <row r="1120" spans="1:16">
      <c r="A1120" s="4"/>
      <c r="J1120" s="122"/>
      <c r="K1120" s="123"/>
      <c r="L1120" s="1"/>
      <c r="M1120" s="1"/>
      <c r="P1120" s="163"/>
    </row>
    <row r="1121" spans="1:16">
      <c r="A1121" s="4"/>
      <c r="J1121" s="122"/>
      <c r="K1121" s="123"/>
      <c r="L1121" s="1"/>
      <c r="M1121" s="1"/>
      <c r="P1121" s="163"/>
    </row>
    <row r="1122" spans="1:16">
      <c r="A1122" s="4"/>
      <c r="J1122" s="124"/>
      <c r="K1122" s="125"/>
      <c r="L1122" s="1"/>
      <c r="M1122" s="1"/>
      <c r="P1122" s="163"/>
    </row>
    <row r="1123" spans="1:16">
      <c r="A1123" s="4"/>
      <c r="J1123" s="124"/>
      <c r="K1123" s="125"/>
      <c r="L1123" s="1"/>
      <c r="M1123" s="1"/>
      <c r="P1123" s="163"/>
    </row>
    <row r="1124" spans="1:16">
      <c r="A1124" s="4"/>
      <c r="J1124" s="124"/>
      <c r="K1124" s="125"/>
      <c r="L1124" s="1"/>
      <c r="M1124" s="1"/>
      <c r="P1124" s="163"/>
    </row>
    <row r="1125" spans="1:16">
      <c r="A1125" s="4"/>
      <c r="J1125" s="124"/>
      <c r="K1125" s="125"/>
      <c r="L1125" s="1"/>
      <c r="M1125" s="1"/>
      <c r="P1125" s="163"/>
    </row>
    <row r="1126" spans="1:16">
      <c r="A1126" s="4"/>
      <c r="J1126" s="124"/>
      <c r="K1126" s="125"/>
      <c r="L1126" s="1"/>
      <c r="M1126" s="1"/>
      <c r="P1126" s="163"/>
    </row>
    <row r="1127" spans="1:16">
      <c r="A1127" s="4"/>
      <c r="J1127" s="124"/>
      <c r="K1127" s="125"/>
      <c r="L1127" s="1"/>
      <c r="M1127" s="1"/>
      <c r="P1127" s="163"/>
    </row>
    <row r="1128" spans="1:16">
      <c r="A1128" s="4"/>
      <c r="J1128" s="124"/>
      <c r="K1128" s="125"/>
      <c r="L1128" s="1"/>
      <c r="M1128" s="1"/>
      <c r="P1128" s="163"/>
    </row>
    <row r="1129" spans="1:16">
      <c r="A1129" s="4"/>
      <c r="J1129" s="124"/>
      <c r="K1129" s="125"/>
      <c r="L1129" s="1"/>
      <c r="M1129" s="1"/>
      <c r="P1129" s="163"/>
    </row>
    <row r="1130" spans="1:16">
      <c r="A1130" s="4"/>
      <c r="J1130" s="124"/>
      <c r="K1130" s="125"/>
      <c r="L1130" s="1"/>
      <c r="M1130" s="1"/>
      <c r="P1130" s="163"/>
    </row>
    <row r="1131" spans="1:16">
      <c r="A1131" s="4"/>
      <c r="J1131" s="124"/>
      <c r="K1131" s="125"/>
      <c r="L1131" s="1"/>
      <c r="M1131" s="1"/>
      <c r="P1131" s="163"/>
    </row>
    <row r="1132" spans="1:16">
      <c r="A1132" s="4"/>
      <c r="J1132" s="124"/>
      <c r="K1132" s="125"/>
      <c r="L1132" s="1"/>
      <c r="M1132" s="1"/>
      <c r="P1132" s="163"/>
    </row>
    <row r="1133" spans="1:16">
      <c r="A1133" s="4"/>
      <c r="J1133" s="124"/>
      <c r="K1133" s="125"/>
      <c r="L1133" s="1"/>
      <c r="M1133" s="1"/>
      <c r="P1133" s="163"/>
    </row>
    <row r="1134" spans="1:16">
      <c r="A1134" s="4"/>
      <c r="J1134" s="124"/>
      <c r="K1134" s="125"/>
      <c r="L1134" s="1"/>
      <c r="M1134" s="1"/>
      <c r="P1134" s="163"/>
    </row>
    <row r="1135" spans="1:16">
      <c r="A1135" s="4"/>
      <c r="J1135" s="124"/>
      <c r="K1135" s="125"/>
      <c r="L1135" s="1"/>
      <c r="M1135" s="1"/>
      <c r="P1135" s="163"/>
    </row>
    <row r="1136" spans="1:16">
      <c r="A1136" s="4"/>
      <c r="J1136" s="124"/>
      <c r="K1136" s="125"/>
      <c r="L1136" s="1"/>
      <c r="M1136" s="1"/>
      <c r="P1136" s="163"/>
    </row>
    <row r="1137" spans="1:16">
      <c r="A1137" s="4"/>
      <c r="J1137" s="124"/>
      <c r="K1137" s="125"/>
      <c r="L1137" s="1"/>
      <c r="M1137" s="1"/>
      <c r="P1137" s="163"/>
    </row>
    <row r="1138" spans="1:16">
      <c r="A1138" s="4"/>
      <c r="J1138" s="124"/>
      <c r="K1138" s="125"/>
      <c r="L1138" s="1"/>
      <c r="M1138" s="1"/>
      <c r="P1138" s="163"/>
    </row>
    <row r="1139" spans="1:16">
      <c r="A1139" s="4"/>
      <c r="J1139" s="124"/>
      <c r="K1139" s="125"/>
      <c r="L1139" s="1"/>
      <c r="M1139" s="1"/>
      <c r="P1139" s="163"/>
    </row>
    <row r="1140" spans="1:16">
      <c r="A1140" s="4"/>
      <c r="J1140" s="124"/>
      <c r="K1140" s="125"/>
      <c r="L1140" s="1"/>
      <c r="M1140" s="1"/>
      <c r="P1140" s="163"/>
    </row>
    <row r="1141" spans="1:16">
      <c r="A1141" s="4"/>
      <c r="J1141" s="124"/>
      <c r="K1141" s="125"/>
      <c r="L1141" s="1"/>
      <c r="M1141" s="1"/>
      <c r="P1141" s="163"/>
    </row>
    <row r="1142" spans="1:16">
      <c r="A1142" s="4"/>
      <c r="J1142" s="124"/>
      <c r="K1142" s="125"/>
      <c r="L1142" s="1"/>
      <c r="M1142" s="1"/>
      <c r="P1142" s="163"/>
    </row>
    <row r="1143" spans="1:16">
      <c r="A1143" s="4"/>
      <c r="J1143" s="124"/>
      <c r="K1143" s="125"/>
      <c r="L1143" s="1"/>
      <c r="M1143" s="1"/>
      <c r="P1143" s="163"/>
    </row>
    <row r="1144" spans="1:16">
      <c r="A1144" s="4"/>
      <c r="J1144" s="124"/>
      <c r="K1144" s="125"/>
      <c r="L1144" s="1"/>
      <c r="M1144" s="1"/>
      <c r="P1144" s="163"/>
    </row>
    <row r="1145" spans="1:16">
      <c r="A1145" s="4"/>
      <c r="J1145" s="124"/>
      <c r="K1145" s="125"/>
      <c r="L1145" s="1"/>
      <c r="M1145" s="1"/>
      <c r="P1145" s="163"/>
    </row>
    <row r="1146" spans="1:16">
      <c r="A1146" s="4"/>
      <c r="J1146" s="124"/>
      <c r="K1146" s="125"/>
      <c r="L1146" s="1"/>
      <c r="M1146" s="1"/>
      <c r="P1146" s="163"/>
    </row>
    <row r="1147" spans="1:16">
      <c r="A1147" s="4"/>
      <c r="J1147" s="124"/>
      <c r="K1147" s="125"/>
      <c r="L1147" s="1"/>
      <c r="M1147" s="1"/>
      <c r="P1147" s="163"/>
    </row>
    <row r="1148" spans="1:16">
      <c r="A1148" s="4"/>
      <c r="J1148" s="124"/>
      <c r="K1148" s="125"/>
      <c r="L1148" s="1"/>
      <c r="M1148" s="1"/>
      <c r="P1148" s="163"/>
    </row>
    <row r="1149" spans="1:16">
      <c r="A1149" s="4"/>
      <c r="J1149" s="124"/>
      <c r="K1149" s="125"/>
      <c r="L1149" s="1"/>
      <c r="M1149" s="1"/>
      <c r="P1149" s="163"/>
    </row>
    <row r="1150" spans="1:16">
      <c r="A1150" s="4"/>
      <c r="J1150" s="124"/>
      <c r="K1150" s="125"/>
      <c r="L1150" s="1"/>
      <c r="M1150" s="1"/>
      <c r="P1150" s="163"/>
    </row>
    <row r="1151" spans="1:16">
      <c r="A1151" s="4"/>
      <c r="J1151" s="124"/>
      <c r="K1151" s="125"/>
      <c r="L1151" s="1"/>
      <c r="M1151" s="1"/>
      <c r="P1151" s="163"/>
    </row>
    <row r="1152" spans="1:16">
      <c r="A1152" s="4"/>
      <c r="J1152" s="124"/>
      <c r="K1152" s="125"/>
      <c r="L1152" s="1"/>
      <c r="M1152" s="1"/>
      <c r="P1152" s="163"/>
    </row>
    <row r="1153" spans="1:16">
      <c r="A1153" s="4"/>
      <c r="J1153" s="124"/>
      <c r="K1153" s="125"/>
      <c r="L1153" s="1"/>
      <c r="M1153" s="1"/>
      <c r="P1153" s="163"/>
    </row>
    <row r="1154" spans="1:16">
      <c r="A1154" s="4"/>
      <c r="J1154" s="124"/>
      <c r="K1154" s="125"/>
      <c r="L1154" s="1"/>
      <c r="M1154" s="1"/>
      <c r="P1154" s="163"/>
    </row>
    <row r="1155" spans="1:16">
      <c r="A1155" s="4"/>
      <c r="J1155" s="124"/>
      <c r="K1155" s="125"/>
      <c r="L1155" s="1"/>
      <c r="M1155" s="1"/>
      <c r="P1155" s="163"/>
    </row>
    <row r="1156" spans="1:16">
      <c r="A1156" s="4"/>
      <c r="J1156" s="124"/>
      <c r="K1156" s="125"/>
      <c r="L1156" s="1"/>
      <c r="M1156" s="1"/>
      <c r="P1156" s="163"/>
    </row>
    <row r="1157" spans="1:16">
      <c r="A1157" s="4"/>
      <c r="J1157" s="124"/>
      <c r="K1157" s="125"/>
      <c r="L1157" s="1"/>
      <c r="M1157" s="1"/>
      <c r="P1157" s="163"/>
    </row>
    <row r="1158" spans="1:16">
      <c r="A1158" s="4"/>
      <c r="J1158" s="124"/>
      <c r="K1158" s="125"/>
      <c r="L1158" s="1"/>
      <c r="M1158" s="1"/>
      <c r="P1158" s="163"/>
    </row>
    <row r="1159" spans="1:16">
      <c r="A1159" s="4"/>
      <c r="J1159" s="124"/>
      <c r="K1159" s="125"/>
      <c r="L1159" s="1"/>
      <c r="M1159" s="1"/>
      <c r="P1159" s="163"/>
    </row>
    <row r="1160" spans="1:16">
      <c r="A1160" s="4"/>
      <c r="J1160" s="124"/>
      <c r="K1160" s="125"/>
      <c r="L1160" s="1"/>
      <c r="M1160" s="1"/>
      <c r="P1160" s="163"/>
    </row>
    <row r="1161" spans="1:16">
      <c r="A1161" s="4"/>
      <c r="J1161" s="124"/>
      <c r="K1161" s="125"/>
      <c r="L1161" s="1"/>
      <c r="M1161" s="1"/>
      <c r="P1161" s="163"/>
    </row>
    <row r="1162" spans="1:16">
      <c r="A1162" s="4"/>
      <c r="J1162" s="124"/>
      <c r="K1162" s="125"/>
      <c r="L1162" s="1"/>
      <c r="M1162" s="1"/>
      <c r="P1162" s="163"/>
    </row>
    <row r="1163" spans="1:16">
      <c r="A1163" s="4"/>
      <c r="J1163" s="124"/>
      <c r="K1163" s="125"/>
      <c r="L1163" s="1"/>
      <c r="M1163" s="1"/>
      <c r="P1163" s="163"/>
    </row>
    <row r="1164" spans="1:16">
      <c r="A1164" s="4"/>
      <c r="J1164" s="124"/>
      <c r="K1164" s="125"/>
      <c r="L1164" s="1"/>
      <c r="M1164" s="1"/>
      <c r="P1164" s="163"/>
    </row>
    <row r="1165" spans="1:16">
      <c r="A1165" s="4"/>
      <c r="J1165" s="124"/>
      <c r="K1165" s="125"/>
      <c r="L1165" s="1"/>
      <c r="M1165" s="1"/>
      <c r="P1165" s="163"/>
    </row>
    <row r="1166" spans="1:16">
      <c r="A1166" s="4"/>
      <c r="J1166" s="124"/>
      <c r="K1166" s="125"/>
      <c r="L1166" s="1"/>
      <c r="M1166" s="1"/>
      <c r="P1166" s="163"/>
    </row>
    <row r="1167" spans="1:16">
      <c r="A1167" s="4"/>
      <c r="J1167" s="124"/>
      <c r="K1167" s="125"/>
      <c r="L1167" s="1"/>
      <c r="M1167" s="1"/>
      <c r="P1167" s="163"/>
    </row>
    <row r="1168" spans="1:16">
      <c r="A1168" s="4"/>
      <c r="J1168" s="124"/>
      <c r="K1168" s="125"/>
      <c r="L1168" s="1"/>
      <c r="M1168" s="1"/>
      <c r="P1168" s="163"/>
    </row>
    <row r="1169" spans="1:16">
      <c r="A1169" s="4"/>
      <c r="J1169" s="124"/>
      <c r="K1169" s="125"/>
      <c r="L1169" s="1"/>
      <c r="M1169" s="1"/>
      <c r="P1169" s="163"/>
    </row>
    <row r="1170" spans="1:16">
      <c r="A1170" s="4"/>
      <c r="J1170" s="124"/>
      <c r="K1170" s="125"/>
      <c r="L1170" s="1"/>
      <c r="M1170" s="1"/>
      <c r="P1170" s="163"/>
    </row>
    <row r="1171" spans="1:16">
      <c r="A1171" s="4"/>
      <c r="J1171" s="124"/>
      <c r="K1171" s="125"/>
      <c r="L1171" s="1"/>
      <c r="M1171" s="1"/>
      <c r="P1171" s="163"/>
    </row>
    <row r="1172" spans="1:16">
      <c r="A1172" s="4"/>
      <c r="J1172" s="124"/>
      <c r="K1172" s="125"/>
      <c r="L1172" s="1"/>
      <c r="M1172" s="1"/>
      <c r="P1172" s="163"/>
    </row>
    <row r="1173" spans="1:16">
      <c r="A1173" s="4"/>
      <c r="J1173" s="124"/>
      <c r="K1173" s="125"/>
      <c r="L1173" s="1"/>
      <c r="M1173" s="1"/>
      <c r="P1173" s="163"/>
    </row>
    <row r="1174" spans="1:16">
      <c r="A1174" s="4"/>
      <c r="J1174" s="124"/>
      <c r="K1174" s="125"/>
      <c r="L1174" s="1"/>
      <c r="M1174" s="1"/>
      <c r="P1174" s="163"/>
    </row>
    <row r="1175" spans="1:16">
      <c r="A1175" s="4"/>
      <c r="J1175" s="124"/>
      <c r="K1175" s="125"/>
      <c r="L1175" s="1"/>
      <c r="M1175" s="1"/>
      <c r="P1175" s="163"/>
    </row>
    <row r="1176" spans="1:16">
      <c r="A1176" s="4"/>
      <c r="J1176" s="124"/>
      <c r="K1176" s="125"/>
      <c r="L1176" s="1"/>
      <c r="M1176" s="1"/>
      <c r="P1176" s="163"/>
    </row>
    <row r="1177" spans="1:16">
      <c r="A1177" s="4"/>
      <c r="J1177" s="124"/>
      <c r="K1177" s="125"/>
      <c r="L1177" s="1"/>
      <c r="M1177" s="1"/>
      <c r="P1177" s="163"/>
    </row>
    <row r="1178" spans="1:16">
      <c r="A1178" s="4"/>
      <c r="J1178" s="124"/>
      <c r="K1178" s="125"/>
      <c r="L1178" s="1"/>
      <c r="M1178" s="1"/>
      <c r="P1178" s="163"/>
    </row>
    <row r="1179" spans="1:16">
      <c r="A1179" s="4"/>
      <c r="J1179" s="124"/>
      <c r="K1179" s="125"/>
      <c r="L1179" s="1"/>
      <c r="M1179" s="1"/>
      <c r="P1179" s="163"/>
    </row>
    <row r="1180" spans="1:16">
      <c r="A1180" s="4"/>
      <c r="J1180" s="124"/>
      <c r="K1180" s="125"/>
      <c r="L1180" s="1"/>
      <c r="M1180" s="1"/>
      <c r="P1180" s="163"/>
    </row>
    <row r="1181" spans="1:16">
      <c r="A1181" s="4"/>
      <c r="J1181" s="124"/>
      <c r="K1181" s="125"/>
      <c r="L1181" s="1"/>
      <c r="M1181" s="1"/>
      <c r="P1181" s="163"/>
    </row>
    <row r="1182" spans="1:16">
      <c r="A1182" s="4"/>
      <c r="J1182" s="124"/>
      <c r="K1182" s="125"/>
      <c r="L1182" s="1"/>
      <c r="M1182" s="1"/>
      <c r="P1182" s="163"/>
    </row>
    <row r="1183" spans="1:16">
      <c r="A1183" s="4"/>
      <c r="J1183" s="124"/>
      <c r="K1183" s="125"/>
      <c r="L1183" s="1"/>
      <c r="M1183" s="1"/>
      <c r="P1183" s="163"/>
    </row>
    <row r="1184" spans="1:16">
      <c r="A1184" s="4"/>
      <c r="J1184" s="124"/>
      <c r="K1184" s="125"/>
      <c r="L1184" s="1"/>
      <c r="M1184" s="1"/>
      <c r="P1184" s="163"/>
    </row>
    <row r="1185" spans="1:16">
      <c r="A1185" s="4"/>
      <c r="J1185" s="124"/>
      <c r="K1185" s="125"/>
      <c r="L1185" s="1"/>
      <c r="M1185" s="1"/>
      <c r="P1185" s="163"/>
    </row>
    <row r="1186" spans="1:16">
      <c r="A1186" s="4"/>
      <c r="J1186" s="124"/>
      <c r="K1186" s="125"/>
      <c r="L1186" s="1"/>
      <c r="M1186" s="1"/>
      <c r="P1186" s="163"/>
    </row>
    <row r="1187" spans="1:16">
      <c r="A1187" s="4"/>
      <c r="J1187" s="124"/>
      <c r="K1187" s="125"/>
      <c r="L1187" s="1"/>
      <c r="M1187" s="1"/>
      <c r="P1187" s="163"/>
    </row>
    <row r="1188" spans="1:16">
      <c r="A1188" s="4"/>
      <c r="J1188" s="124"/>
      <c r="K1188" s="125"/>
      <c r="L1188" s="1"/>
      <c r="M1188" s="1"/>
      <c r="P1188" s="163"/>
    </row>
    <row r="1189" spans="1:16">
      <c r="A1189" s="4"/>
      <c r="J1189" s="124"/>
      <c r="K1189" s="125"/>
      <c r="L1189" s="1"/>
      <c r="M1189" s="1"/>
      <c r="P1189" s="163"/>
    </row>
    <row r="1190" spans="1:16">
      <c r="A1190" s="4"/>
      <c r="J1190" s="124"/>
      <c r="K1190" s="125"/>
      <c r="L1190" s="1"/>
      <c r="M1190" s="1"/>
      <c r="P1190" s="163"/>
    </row>
    <row r="1191" spans="1:16">
      <c r="A1191" s="4"/>
      <c r="J1191" s="124"/>
      <c r="K1191" s="125"/>
      <c r="L1191" s="1"/>
      <c r="M1191" s="1"/>
      <c r="P1191" s="163"/>
    </row>
    <row r="1192" spans="1:16">
      <c r="A1192" s="4"/>
      <c r="J1192" s="124"/>
      <c r="K1192" s="125"/>
      <c r="L1192" s="1"/>
      <c r="M1192" s="1"/>
      <c r="P1192" s="163"/>
    </row>
    <row r="1193" spans="1:16">
      <c r="A1193" s="4"/>
      <c r="J1193" s="124"/>
      <c r="K1193" s="125"/>
      <c r="L1193" s="1"/>
      <c r="M1193" s="1"/>
      <c r="P1193" s="163"/>
    </row>
    <row r="1194" spans="1:16">
      <c r="A1194" s="4"/>
      <c r="J1194" s="124"/>
      <c r="K1194" s="125"/>
      <c r="L1194" s="1"/>
      <c r="M1194" s="1"/>
      <c r="P1194" s="163"/>
    </row>
    <row r="1195" spans="1:16">
      <c r="A1195" s="4"/>
      <c r="J1195" s="124"/>
      <c r="K1195" s="125"/>
      <c r="L1195" s="1"/>
      <c r="M1195" s="1"/>
      <c r="P1195" s="163"/>
    </row>
    <row r="1196" spans="1:16">
      <c r="A1196" s="4"/>
      <c r="J1196" s="124"/>
      <c r="K1196" s="125"/>
      <c r="L1196" s="1"/>
      <c r="M1196" s="1"/>
      <c r="P1196" s="163"/>
    </row>
    <row r="1197" spans="1:16">
      <c r="A1197" s="4"/>
      <c r="J1197" s="124"/>
      <c r="K1197" s="125"/>
      <c r="L1197" s="1"/>
      <c r="M1197" s="1"/>
      <c r="P1197" s="163"/>
    </row>
    <row r="1198" spans="1:16">
      <c r="A1198" s="4"/>
      <c r="J1198" s="124"/>
      <c r="K1198" s="125"/>
      <c r="L1198" s="1"/>
      <c r="M1198" s="1"/>
      <c r="P1198" s="163"/>
    </row>
    <row r="1199" spans="1:16">
      <c r="A1199" s="4"/>
      <c r="J1199" s="124"/>
      <c r="K1199" s="125"/>
      <c r="L1199" s="1"/>
      <c r="M1199" s="1"/>
      <c r="P1199" s="163"/>
    </row>
    <row r="1200" spans="1:16">
      <c r="A1200" s="4"/>
      <c r="J1200" s="124"/>
      <c r="K1200" s="125"/>
      <c r="L1200" s="1"/>
      <c r="M1200" s="1"/>
      <c r="P1200" s="163"/>
    </row>
    <row r="1201" spans="1:16">
      <c r="A1201" s="4"/>
      <c r="J1201" s="124"/>
      <c r="K1201" s="125"/>
      <c r="L1201" s="1"/>
      <c r="M1201" s="1"/>
      <c r="P1201" s="163"/>
    </row>
    <row r="1202" spans="1:16">
      <c r="A1202" s="4"/>
      <c r="J1202" s="124"/>
      <c r="K1202" s="125"/>
      <c r="L1202" s="1"/>
      <c r="M1202" s="1"/>
      <c r="P1202" s="163"/>
    </row>
    <row r="1203" spans="1:16">
      <c r="A1203" s="4"/>
      <c r="J1203" s="124"/>
      <c r="K1203" s="125"/>
      <c r="L1203" s="1"/>
      <c r="M1203" s="1"/>
      <c r="P1203" s="163"/>
    </row>
    <row r="1204" spans="1:16">
      <c r="A1204" s="4"/>
      <c r="J1204" s="124"/>
      <c r="K1204" s="125"/>
      <c r="L1204" s="1"/>
      <c r="M1204" s="1"/>
      <c r="P1204" s="163"/>
    </row>
    <row r="1205" spans="1:16">
      <c r="A1205" s="4"/>
      <c r="J1205" s="124"/>
      <c r="K1205" s="125"/>
      <c r="L1205" s="1"/>
      <c r="M1205" s="1"/>
      <c r="P1205" s="163"/>
    </row>
    <row r="1206" spans="1:16">
      <c r="A1206" s="4"/>
      <c r="J1206" s="124"/>
      <c r="K1206" s="125"/>
      <c r="L1206" s="1"/>
      <c r="M1206" s="1"/>
      <c r="P1206" s="163"/>
    </row>
    <row r="1207" spans="1:16">
      <c r="A1207" s="4"/>
      <c r="J1207" s="124"/>
      <c r="K1207" s="125"/>
      <c r="L1207" s="1"/>
      <c r="M1207" s="1"/>
      <c r="P1207" s="163"/>
    </row>
    <row r="1208" spans="1:16">
      <c r="A1208" s="4"/>
      <c r="J1208" s="124"/>
      <c r="K1208" s="125"/>
      <c r="L1208" s="1"/>
      <c r="M1208" s="1"/>
      <c r="P1208" s="163"/>
    </row>
    <row r="1209" spans="1:16">
      <c r="A1209" s="4"/>
      <c r="J1209" s="124"/>
      <c r="K1209" s="125"/>
      <c r="L1209" s="1"/>
      <c r="M1209" s="1"/>
      <c r="P1209" s="163"/>
    </row>
    <row r="1210" spans="1:16">
      <c r="A1210" s="4"/>
      <c r="J1210" s="124"/>
      <c r="K1210" s="125"/>
      <c r="L1210" s="1"/>
      <c r="M1210" s="1"/>
      <c r="P1210" s="163"/>
    </row>
    <row r="1211" spans="1:16">
      <c r="A1211" s="4"/>
      <c r="J1211" s="124"/>
      <c r="K1211" s="125"/>
      <c r="L1211" s="1"/>
      <c r="M1211" s="1"/>
      <c r="P1211" s="163"/>
    </row>
    <row r="1212" spans="1:16">
      <c r="A1212" s="4"/>
      <c r="J1212" s="124"/>
      <c r="K1212" s="125"/>
      <c r="L1212" s="1"/>
      <c r="M1212" s="1"/>
      <c r="P1212" s="163"/>
    </row>
    <row r="1213" spans="1:16">
      <c r="A1213" s="4"/>
      <c r="J1213" s="124"/>
      <c r="K1213" s="125"/>
      <c r="L1213" s="1"/>
      <c r="M1213" s="1"/>
      <c r="P1213" s="163"/>
    </row>
    <row r="1214" spans="1:16">
      <c r="A1214" s="4"/>
      <c r="J1214" s="124"/>
      <c r="K1214" s="125"/>
      <c r="L1214" s="1"/>
      <c r="M1214" s="1"/>
      <c r="P1214" s="163"/>
    </row>
    <row r="1215" spans="1:16">
      <c r="A1215" s="4"/>
      <c r="J1215" s="124"/>
      <c r="K1215" s="125"/>
      <c r="L1215" s="1"/>
      <c r="M1215" s="1"/>
      <c r="P1215" s="163"/>
    </row>
    <row r="1216" spans="1:16">
      <c r="A1216" s="4"/>
      <c r="J1216" s="124"/>
      <c r="K1216" s="125"/>
      <c r="L1216" s="1"/>
      <c r="M1216" s="1"/>
      <c r="P1216" s="163"/>
    </row>
    <row r="1217" spans="1:16">
      <c r="A1217" s="4"/>
      <c r="J1217" s="124"/>
      <c r="K1217" s="125"/>
      <c r="L1217" s="1"/>
      <c r="M1217" s="1"/>
      <c r="P1217" s="163"/>
    </row>
    <row r="1218" spans="1:16">
      <c r="A1218" s="4"/>
      <c r="J1218" s="124"/>
      <c r="K1218" s="125"/>
      <c r="L1218" s="1"/>
      <c r="M1218" s="1"/>
      <c r="P1218" s="163"/>
    </row>
    <row r="1219" spans="1:16">
      <c r="A1219" s="4"/>
      <c r="J1219" s="124"/>
      <c r="K1219" s="125"/>
      <c r="L1219" s="1"/>
      <c r="M1219" s="1"/>
      <c r="P1219" s="163"/>
    </row>
    <row r="1220" spans="1:16">
      <c r="A1220" s="4"/>
      <c r="J1220" s="124"/>
      <c r="K1220" s="125"/>
      <c r="L1220" s="1"/>
      <c r="M1220" s="1"/>
      <c r="P1220" s="163"/>
    </row>
    <row r="1221" spans="1:16">
      <c r="A1221" s="4"/>
      <c r="J1221" s="124"/>
      <c r="K1221" s="125"/>
      <c r="L1221" s="1"/>
      <c r="M1221" s="1"/>
      <c r="P1221" s="163"/>
    </row>
    <row r="1222" spans="1:16">
      <c r="A1222" s="4"/>
      <c r="J1222" s="124"/>
      <c r="K1222" s="125"/>
      <c r="L1222" s="1"/>
      <c r="M1222" s="1"/>
      <c r="P1222" s="163"/>
    </row>
    <row r="1223" spans="1:16">
      <c r="A1223" s="4"/>
      <c r="J1223" s="124"/>
      <c r="K1223" s="125"/>
      <c r="L1223" s="1"/>
      <c r="M1223" s="1"/>
      <c r="P1223" s="163"/>
    </row>
    <row r="1224" spans="1:16">
      <c r="A1224" s="4"/>
      <c r="J1224" s="124"/>
      <c r="K1224" s="125"/>
      <c r="L1224" s="1"/>
      <c r="M1224" s="1"/>
      <c r="P1224" s="163"/>
    </row>
    <row r="1225" spans="1:16">
      <c r="A1225" s="4"/>
      <c r="J1225" s="124"/>
      <c r="K1225" s="125"/>
      <c r="L1225" s="1"/>
      <c r="M1225" s="1"/>
      <c r="P1225" s="163"/>
    </row>
    <row r="1226" spans="1:16">
      <c r="A1226" s="4"/>
      <c r="J1226" s="124"/>
      <c r="K1226" s="125"/>
      <c r="L1226" s="1"/>
      <c r="M1226" s="1"/>
      <c r="P1226" s="163"/>
    </row>
    <row r="1227" spans="1:16">
      <c r="A1227" s="4"/>
      <c r="J1227" s="124"/>
      <c r="K1227" s="125"/>
      <c r="L1227" s="1"/>
      <c r="M1227" s="1"/>
      <c r="P1227" s="163"/>
    </row>
    <row r="1228" spans="1:16">
      <c r="A1228" s="4"/>
      <c r="J1228" s="124"/>
      <c r="K1228" s="125"/>
      <c r="L1228" s="1"/>
      <c r="M1228" s="1"/>
      <c r="P1228" s="163"/>
    </row>
    <row r="1229" spans="1:16">
      <c r="A1229" s="4"/>
      <c r="J1229" s="124"/>
      <c r="K1229" s="125"/>
      <c r="L1229" s="1"/>
      <c r="M1229" s="1"/>
      <c r="P1229" s="163"/>
    </row>
    <row r="1230" spans="1:16">
      <c r="A1230" s="4"/>
      <c r="J1230" s="124"/>
      <c r="K1230" s="125"/>
      <c r="L1230" s="1"/>
      <c r="M1230" s="1"/>
      <c r="P1230" s="163"/>
    </row>
    <row r="1231" spans="1:16">
      <c r="A1231" s="4"/>
      <c r="J1231" s="124"/>
      <c r="K1231" s="125"/>
      <c r="L1231" s="1"/>
      <c r="M1231" s="1"/>
      <c r="P1231" s="163"/>
    </row>
    <row r="1232" spans="1:16">
      <c r="A1232" s="4"/>
      <c r="J1232" s="124"/>
      <c r="K1232" s="125"/>
      <c r="L1232" s="1"/>
      <c r="M1232" s="1"/>
      <c r="P1232" s="163"/>
    </row>
    <row r="1233" spans="1:16">
      <c r="A1233" s="4"/>
      <c r="J1233" s="124"/>
      <c r="K1233" s="125"/>
      <c r="L1233" s="1"/>
      <c r="M1233" s="1"/>
      <c r="P1233" s="163"/>
    </row>
    <row r="1234" spans="1:16">
      <c r="A1234" s="4"/>
      <c r="J1234" s="124"/>
      <c r="K1234" s="125"/>
      <c r="L1234" s="1"/>
      <c r="M1234" s="1"/>
      <c r="P1234" s="163"/>
    </row>
    <row r="1235" spans="1:16">
      <c r="A1235" s="4"/>
      <c r="J1235" s="124"/>
      <c r="K1235" s="125"/>
      <c r="L1235" s="1"/>
      <c r="M1235" s="1"/>
      <c r="P1235" s="163"/>
    </row>
    <row r="1236" spans="1:16">
      <c r="A1236" s="4"/>
      <c r="J1236" s="124"/>
      <c r="K1236" s="125"/>
      <c r="L1236" s="1"/>
      <c r="M1236" s="1"/>
      <c r="P1236" s="163"/>
    </row>
    <row r="1237" spans="1:16">
      <c r="A1237" s="4"/>
      <c r="J1237" s="124"/>
      <c r="K1237" s="125"/>
      <c r="L1237" s="1"/>
      <c r="M1237" s="1"/>
      <c r="P1237" s="163"/>
    </row>
    <row r="1238" spans="1:16">
      <c r="A1238" s="4"/>
      <c r="J1238" s="124"/>
      <c r="K1238" s="125"/>
      <c r="L1238" s="1"/>
      <c r="M1238" s="1"/>
      <c r="P1238" s="163"/>
    </row>
    <row r="1239" spans="1:16">
      <c r="A1239" s="4"/>
      <c r="J1239" s="124"/>
      <c r="K1239" s="125"/>
      <c r="L1239" s="1"/>
      <c r="M1239" s="1"/>
      <c r="P1239" s="163"/>
    </row>
    <row r="1240" spans="1:16">
      <c r="A1240" s="4"/>
      <c r="J1240" s="124"/>
      <c r="K1240" s="125"/>
      <c r="L1240" s="1"/>
      <c r="M1240" s="1"/>
      <c r="P1240" s="163"/>
    </row>
    <row r="1241" spans="1:16">
      <c r="A1241" s="4"/>
      <c r="J1241" s="124"/>
      <c r="K1241" s="125"/>
      <c r="L1241" s="1"/>
      <c r="M1241" s="1"/>
      <c r="P1241" s="163"/>
    </row>
    <row r="1242" spans="1:16">
      <c r="A1242" s="4"/>
      <c r="J1242" s="124"/>
      <c r="K1242" s="125"/>
      <c r="L1242" s="1"/>
      <c r="M1242" s="1"/>
      <c r="P1242" s="163"/>
    </row>
    <row r="1243" spans="1:16">
      <c r="A1243" s="4"/>
      <c r="J1243" s="124"/>
      <c r="K1243" s="125"/>
      <c r="L1243" s="1"/>
      <c r="M1243" s="1"/>
      <c r="P1243" s="163"/>
    </row>
    <row r="1244" spans="1:16">
      <c r="A1244" s="4"/>
      <c r="J1244" s="124"/>
      <c r="K1244" s="125"/>
      <c r="L1244" s="1"/>
      <c r="M1244" s="1"/>
      <c r="P1244" s="163"/>
    </row>
    <row r="1245" spans="1:16">
      <c r="A1245" s="4"/>
      <c r="J1245" s="124"/>
      <c r="K1245" s="125"/>
      <c r="L1245" s="1"/>
      <c r="M1245" s="1"/>
      <c r="P1245" s="163"/>
    </row>
    <row r="1246" spans="1:16">
      <c r="A1246" s="4"/>
      <c r="J1246" s="124"/>
      <c r="K1246" s="125"/>
      <c r="L1246" s="1"/>
      <c r="M1246" s="1"/>
      <c r="P1246" s="163"/>
    </row>
    <row r="1247" spans="1:16">
      <c r="A1247" s="4"/>
      <c r="J1247" s="124"/>
      <c r="K1247" s="125"/>
      <c r="L1247" s="1"/>
      <c r="M1247" s="1"/>
      <c r="P1247" s="163"/>
    </row>
    <row r="1248" spans="1:16">
      <c r="A1248" s="4"/>
      <c r="J1248" s="124"/>
      <c r="K1248" s="125"/>
      <c r="L1248" s="1"/>
      <c r="M1248" s="1"/>
      <c r="P1248" s="163"/>
    </row>
    <row r="1249" spans="1:16">
      <c r="A1249" s="4"/>
      <c r="J1249" s="124"/>
      <c r="K1249" s="125"/>
      <c r="L1249" s="1"/>
      <c r="M1249" s="1"/>
      <c r="P1249" s="163"/>
    </row>
    <row r="1250" spans="1:16">
      <c r="A1250" s="4"/>
      <c r="J1250" s="124"/>
      <c r="K1250" s="125"/>
      <c r="L1250" s="1"/>
      <c r="M1250" s="1"/>
      <c r="P1250" s="163"/>
    </row>
    <row r="1251" spans="1:16">
      <c r="A1251" s="4"/>
      <c r="J1251" s="124"/>
      <c r="K1251" s="125"/>
      <c r="L1251" s="1"/>
      <c r="M1251" s="1"/>
      <c r="P1251" s="163"/>
    </row>
    <row r="1252" spans="1:16">
      <c r="A1252" s="4"/>
      <c r="J1252" s="124"/>
      <c r="K1252" s="125"/>
      <c r="L1252" s="1"/>
      <c r="M1252" s="1"/>
      <c r="P1252" s="163"/>
    </row>
    <row r="1253" spans="1:16">
      <c r="A1253" s="4"/>
      <c r="J1253" s="124"/>
      <c r="K1253" s="125"/>
      <c r="L1253" s="1"/>
      <c r="M1253" s="1"/>
      <c r="P1253" s="163"/>
    </row>
    <row r="1254" spans="1:16">
      <c r="A1254" s="4"/>
      <c r="J1254" s="124"/>
      <c r="K1254" s="125"/>
      <c r="L1254" s="1"/>
      <c r="M1254" s="1"/>
      <c r="P1254" s="163"/>
    </row>
    <row r="1255" spans="1:16">
      <c r="A1255" s="4"/>
      <c r="J1255" s="124"/>
      <c r="K1255" s="125"/>
      <c r="L1255" s="1"/>
      <c r="M1255" s="1"/>
      <c r="P1255" s="163"/>
    </row>
    <row r="1256" spans="1:16">
      <c r="A1256" s="4"/>
      <c r="J1256" s="124"/>
      <c r="K1256" s="125"/>
      <c r="L1256" s="1"/>
      <c r="M1256" s="1"/>
      <c r="P1256" s="163"/>
    </row>
    <row r="1257" spans="1:16">
      <c r="A1257" s="4"/>
      <c r="J1257" s="124"/>
      <c r="K1257" s="125"/>
      <c r="L1257" s="1"/>
      <c r="M1257" s="1"/>
      <c r="P1257" s="163"/>
    </row>
    <row r="1258" spans="1:16">
      <c r="A1258" s="4"/>
      <c r="J1258" s="124"/>
      <c r="K1258" s="125"/>
      <c r="L1258" s="1"/>
      <c r="M1258" s="1"/>
      <c r="P1258" s="163"/>
    </row>
    <row r="1259" spans="1:16">
      <c r="A1259" s="4"/>
      <c r="J1259" s="124"/>
      <c r="K1259" s="125"/>
      <c r="L1259" s="1"/>
      <c r="M1259" s="1"/>
      <c r="P1259" s="163"/>
    </row>
    <row r="1260" spans="1:16">
      <c r="A1260" s="4"/>
      <c r="J1260" s="124"/>
      <c r="K1260" s="125"/>
      <c r="L1260" s="1"/>
      <c r="M1260" s="1"/>
      <c r="P1260" s="163"/>
    </row>
    <row r="1261" spans="1:16">
      <c r="A1261" s="4"/>
      <c r="J1261" s="124"/>
      <c r="K1261" s="125"/>
      <c r="L1261" s="1"/>
      <c r="M1261" s="1"/>
      <c r="P1261" s="163"/>
    </row>
    <row r="1262" spans="1:16">
      <c r="A1262" s="4"/>
      <c r="J1262" s="124"/>
      <c r="K1262" s="125"/>
      <c r="L1262" s="1"/>
      <c r="M1262" s="1"/>
      <c r="P1262" s="163"/>
    </row>
    <row r="1263" spans="1:16">
      <c r="A1263" s="4"/>
      <c r="J1263" s="124"/>
      <c r="K1263" s="125"/>
      <c r="L1263" s="1"/>
      <c r="M1263" s="1"/>
      <c r="P1263" s="163"/>
    </row>
    <row r="1264" spans="1:16">
      <c r="A1264" s="4"/>
      <c r="J1264" s="124"/>
      <c r="K1264" s="125"/>
      <c r="L1264" s="1"/>
      <c r="M1264" s="1"/>
      <c r="P1264" s="163"/>
    </row>
    <row r="1265" spans="1:16">
      <c r="A1265" s="4"/>
      <c r="J1265" s="124"/>
      <c r="K1265" s="125"/>
      <c r="L1265" s="1"/>
      <c r="M1265" s="1"/>
      <c r="P1265" s="163"/>
    </row>
    <row r="1266" spans="1:16">
      <c r="A1266" s="4"/>
      <c r="J1266" s="124"/>
      <c r="K1266" s="125"/>
      <c r="L1266" s="1"/>
      <c r="M1266" s="1"/>
      <c r="P1266" s="163"/>
    </row>
    <row r="1267" spans="1:16">
      <c r="A1267" s="4"/>
      <c r="J1267" s="124"/>
      <c r="K1267" s="125"/>
      <c r="L1267" s="1"/>
      <c r="M1267" s="1"/>
      <c r="P1267" s="163"/>
    </row>
    <row r="1268" spans="1:16">
      <c r="A1268" s="4"/>
      <c r="J1268" s="124"/>
      <c r="K1268" s="125"/>
      <c r="L1268" s="1"/>
      <c r="M1268" s="1"/>
      <c r="P1268" s="163"/>
    </row>
    <row r="1269" spans="1:16">
      <c r="A1269" s="4"/>
      <c r="J1269" s="124"/>
      <c r="K1269" s="125"/>
      <c r="L1269" s="1"/>
      <c r="M1269" s="1"/>
      <c r="P1269" s="163"/>
    </row>
    <row r="1270" spans="1:16">
      <c r="A1270" s="4"/>
      <c r="J1270" s="124"/>
      <c r="K1270" s="125"/>
      <c r="L1270" s="1"/>
      <c r="M1270" s="1"/>
      <c r="P1270" s="163"/>
    </row>
    <row r="1271" spans="1:16">
      <c r="A1271" s="4"/>
      <c r="J1271" s="124"/>
      <c r="K1271" s="125"/>
      <c r="L1271" s="1"/>
      <c r="M1271" s="1"/>
      <c r="P1271" s="163"/>
    </row>
    <row r="1272" spans="1:16">
      <c r="A1272" s="4"/>
      <c r="J1272" s="124"/>
      <c r="K1272" s="125"/>
      <c r="L1272" s="1"/>
      <c r="M1272" s="1"/>
      <c r="P1272" s="163"/>
    </row>
    <row r="1273" spans="1:16">
      <c r="A1273" s="4"/>
      <c r="J1273" s="124"/>
      <c r="K1273" s="125"/>
      <c r="L1273" s="1"/>
      <c r="M1273" s="1"/>
      <c r="P1273" s="163"/>
    </row>
    <row r="1274" spans="1:16">
      <c r="A1274" s="4"/>
      <c r="J1274" s="124"/>
      <c r="K1274" s="125"/>
      <c r="L1274" s="1"/>
      <c r="M1274" s="1"/>
      <c r="P1274" s="163"/>
    </row>
    <row r="1275" spans="1:16">
      <c r="A1275" s="4"/>
      <c r="J1275" s="124"/>
      <c r="K1275" s="125"/>
      <c r="L1275" s="1"/>
      <c r="M1275" s="1"/>
      <c r="P1275" s="163"/>
    </row>
    <row r="1276" spans="1:16">
      <c r="A1276" s="4"/>
      <c r="J1276" s="124"/>
      <c r="K1276" s="125"/>
      <c r="L1276" s="1"/>
      <c r="M1276" s="1"/>
      <c r="P1276" s="163"/>
    </row>
    <row r="1277" spans="1:16">
      <c r="A1277" s="4"/>
      <c r="J1277" s="124"/>
      <c r="K1277" s="125"/>
      <c r="L1277" s="1"/>
      <c r="M1277" s="1"/>
      <c r="P1277" s="163"/>
    </row>
    <row r="1278" spans="1:16">
      <c r="A1278" s="4"/>
      <c r="J1278" s="124"/>
      <c r="K1278" s="125"/>
      <c r="L1278" s="1"/>
      <c r="M1278" s="1"/>
      <c r="P1278" s="163"/>
    </row>
    <row r="1279" spans="1:16">
      <c r="A1279" s="4"/>
      <c r="J1279" s="124"/>
      <c r="K1279" s="125"/>
      <c r="L1279" s="1"/>
      <c r="M1279" s="1"/>
      <c r="P1279" s="163"/>
    </row>
    <row r="1280" spans="1:16">
      <c r="A1280" s="4"/>
      <c r="J1280" s="124"/>
      <c r="K1280" s="125"/>
      <c r="L1280" s="1"/>
      <c r="M1280" s="1"/>
      <c r="P1280" s="163"/>
    </row>
    <row r="1281" spans="1:16">
      <c r="A1281" s="4"/>
      <c r="J1281" s="124"/>
      <c r="K1281" s="125"/>
      <c r="L1281" s="1"/>
      <c r="M1281" s="1"/>
      <c r="P1281" s="163"/>
    </row>
    <row r="1282" spans="1:16">
      <c r="A1282" s="4"/>
      <c r="J1282" s="124"/>
      <c r="K1282" s="125"/>
      <c r="L1282" s="1"/>
      <c r="M1282" s="1"/>
      <c r="P1282" s="163"/>
    </row>
    <row r="1283" spans="1:16">
      <c r="A1283" s="4"/>
      <c r="J1283" s="124"/>
      <c r="K1283" s="125"/>
      <c r="L1283" s="1"/>
      <c r="M1283" s="1"/>
      <c r="P1283" s="163"/>
    </row>
    <row r="1284" spans="1:16">
      <c r="A1284" s="4"/>
      <c r="J1284" s="124"/>
      <c r="K1284" s="125"/>
      <c r="L1284" s="1"/>
      <c r="M1284" s="1"/>
      <c r="P1284" s="163"/>
    </row>
    <row r="1285" spans="1:16">
      <c r="A1285" s="4"/>
      <c r="J1285" s="124"/>
      <c r="K1285" s="125"/>
      <c r="L1285" s="1"/>
      <c r="M1285" s="1"/>
      <c r="P1285" s="163"/>
    </row>
    <row r="1286" spans="1:16">
      <c r="A1286" s="4"/>
      <c r="J1286" s="124"/>
      <c r="K1286" s="125"/>
      <c r="L1286" s="1"/>
      <c r="M1286" s="1"/>
      <c r="P1286" s="163"/>
    </row>
    <row r="1287" spans="1:16">
      <c r="A1287" s="4"/>
      <c r="J1287" s="124"/>
      <c r="K1287" s="125"/>
      <c r="L1287" s="1"/>
      <c r="M1287" s="1"/>
      <c r="P1287" s="163"/>
    </row>
    <row r="1288" spans="1:16">
      <c r="A1288" s="4"/>
      <c r="J1288" s="124"/>
      <c r="K1288" s="125"/>
      <c r="L1288" s="1"/>
      <c r="M1288" s="1"/>
      <c r="P1288" s="163"/>
    </row>
    <row r="1289" spans="1:16">
      <c r="A1289" s="4"/>
      <c r="J1289" s="124"/>
      <c r="K1289" s="125"/>
      <c r="L1289" s="1"/>
      <c r="M1289" s="1"/>
      <c r="P1289" s="163"/>
    </row>
    <row r="1290" spans="1:16">
      <c r="A1290" s="4"/>
      <c r="J1290" s="124"/>
      <c r="K1290" s="125"/>
      <c r="L1290" s="1"/>
      <c r="M1290" s="1"/>
      <c r="P1290" s="163"/>
    </row>
    <row r="1291" spans="1:16">
      <c r="A1291" s="4"/>
      <c r="J1291" s="124"/>
      <c r="K1291" s="125"/>
      <c r="L1291" s="1"/>
      <c r="M1291" s="1"/>
      <c r="P1291" s="163"/>
    </row>
    <row r="1292" spans="1:16">
      <c r="A1292" s="4"/>
      <c r="J1292" s="124"/>
      <c r="K1292" s="125"/>
      <c r="L1292" s="1"/>
      <c r="M1292" s="1"/>
      <c r="P1292" s="163"/>
    </row>
    <row r="1293" spans="1:16">
      <c r="A1293" s="4"/>
      <c r="J1293" s="124"/>
      <c r="K1293" s="125"/>
      <c r="L1293" s="1"/>
      <c r="M1293" s="1"/>
      <c r="P1293" s="163"/>
    </row>
    <row r="1294" spans="1:16">
      <c r="A1294" s="4"/>
      <c r="J1294" s="124"/>
      <c r="K1294" s="125"/>
      <c r="L1294" s="1"/>
      <c r="M1294" s="1"/>
      <c r="P1294" s="163"/>
    </row>
    <row r="1295" spans="1:16">
      <c r="A1295" s="4"/>
      <c r="J1295" s="124"/>
      <c r="K1295" s="125"/>
      <c r="L1295" s="1"/>
      <c r="M1295" s="1"/>
      <c r="P1295" s="163"/>
    </row>
    <row r="1296" spans="1:16">
      <c r="A1296" s="4"/>
      <c r="J1296" s="124"/>
      <c r="K1296" s="125"/>
      <c r="L1296" s="1"/>
      <c r="M1296" s="1"/>
      <c r="P1296" s="163"/>
    </row>
    <row r="1297" spans="1:16">
      <c r="A1297" s="4"/>
      <c r="J1297" s="124"/>
      <c r="K1297" s="125"/>
      <c r="L1297" s="1"/>
      <c r="M1297" s="1"/>
      <c r="P1297" s="163"/>
    </row>
    <row r="1298" spans="1:16">
      <c r="A1298" s="4"/>
      <c r="J1298" s="124"/>
      <c r="K1298" s="125"/>
      <c r="L1298" s="1"/>
      <c r="M1298" s="1"/>
      <c r="P1298" s="163"/>
    </row>
    <row r="1299" spans="1:16">
      <c r="A1299" s="4"/>
      <c r="J1299" s="124"/>
      <c r="K1299" s="125"/>
      <c r="L1299" s="1"/>
      <c r="M1299" s="1"/>
      <c r="P1299" s="163"/>
    </row>
    <row r="1300" spans="1:16">
      <c r="A1300" s="4"/>
      <c r="J1300" s="124"/>
      <c r="K1300" s="125"/>
      <c r="L1300" s="1"/>
      <c r="M1300" s="1"/>
      <c r="P1300" s="163"/>
    </row>
    <row r="1301" spans="1:16">
      <c r="A1301" s="4"/>
      <c r="J1301" s="124"/>
      <c r="K1301" s="125"/>
      <c r="L1301" s="1"/>
      <c r="M1301" s="1"/>
      <c r="P1301" s="163"/>
    </row>
    <row r="1302" spans="1:16">
      <c r="A1302" s="4"/>
      <c r="J1302" s="124"/>
      <c r="K1302" s="125"/>
      <c r="L1302" s="1"/>
      <c r="M1302" s="1"/>
      <c r="P1302" s="163"/>
    </row>
    <row r="1303" spans="1:16">
      <c r="A1303" s="4"/>
      <c r="J1303" s="124"/>
      <c r="K1303" s="125"/>
      <c r="L1303" s="1"/>
      <c r="M1303" s="1"/>
      <c r="P1303" s="163"/>
    </row>
    <row r="1304" spans="1:16">
      <c r="A1304" s="4"/>
      <c r="J1304" s="124"/>
      <c r="K1304" s="125"/>
      <c r="L1304" s="1"/>
      <c r="M1304" s="1"/>
      <c r="P1304" s="163"/>
    </row>
    <row r="1305" spans="1:16">
      <c r="A1305" s="4"/>
      <c r="J1305" s="124"/>
      <c r="K1305" s="125"/>
      <c r="L1305" s="1"/>
      <c r="M1305" s="1"/>
      <c r="P1305" s="163"/>
    </row>
    <row r="1306" spans="1:16">
      <c r="A1306" s="4"/>
      <c r="J1306" s="124"/>
      <c r="K1306" s="125"/>
      <c r="L1306" s="1"/>
      <c r="M1306" s="1"/>
      <c r="P1306" s="163"/>
    </row>
    <row r="1307" spans="1:16">
      <c r="A1307" s="4"/>
      <c r="J1307" s="124"/>
      <c r="K1307" s="125"/>
      <c r="L1307" s="1"/>
      <c r="M1307" s="1"/>
      <c r="P1307" s="163"/>
    </row>
    <row r="1308" spans="1:16">
      <c r="A1308" s="4"/>
      <c r="J1308" s="124"/>
      <c r="K1308" s="125"/>
      <c r="L1308" s="1"/>
      <c r="M1308" s="1"/>
      <c r="P1308" s="163"/>
    </row>
    <row r="1309" spans="1:16">
      <c r="A1309" s="4"/>
      <c r="J1309" s="124"/>
      <c r="K1309" s="125"/>
      <c r="L1309" s="1"/>
      <c r="M1309" s="1"/>
      <c r="P1309" s="163"/>
    </row>
    <row r="1310" spans="1:16">
      <c r="A1310" s="4"/>
      <c r="J1310" s="124"/>
      <c r="K1310" s="125"/>
      <c r="L1310" s="1"/>
      <c r="M1310" s="1"/>
      <c r="P1310" s="163"/>
    </row>
    <row r="1311" spans="1:16">
      <c r="A1311" s="4"/>
      <c r="J1311" s="124"/>
      <c r="K1311" s="125"/>
      <c r="L1311" s="1"/>
      <c r="M1311" s="1"/>
      <c r="P1311" s="163"/>
    </row>
    <row r="1312" spans="1:16">
      <c r="A1312" s="4"/>
      <c r="J1312" s="124"/>
      <c r="K1312" s="125"/>
      <c r="L1312" s="1"/>
      <c r="M1312" s="1"/>
      <c r="P1312" s="163"/>
    </row>
    <row r="1313" spans="1:16">
      <c r="A1313" s="4"/>
      <c r="J1313" s="124"/>
      <c r="K1313" s="125"/>
      <c r="L1313" s="1"/>
      <c r="M1313" s="1"/>
      <c r="P1313" s="163"/>
    </row>
    <row r="1314" spans="1:16">
      <c r="A1314" s="4"/>
      <c r="J1314" s="124"/>
      <c r="K1314" s="125"/>
      <c r="L1314" s="1"/>
      <c r="M1314" s="1"/>
      <c r="P1314" s="163"/>
    </row>
    <row r="1315" spans="1:16">
      <c r="A1315" s="4"/>
      <c r="J1315" s="124"/>
      <c r="K1315" s="125"/>
      <c r="L1315" s="1"/>
      <c r="M1315" s="1"/>
      <c r="P1315" s="163"/>
    </row>
    <row r="1316" spans="1:16">
      <c r="A1316" s="4"/>
      <c r="J1316" s="124"/>
      <c r="K1316" s="125"/>
      <c r="L1316" s="1"/>
      <c r="M1316" s="1"/>
      <c r="P1316" s="163"/>
    </row>
    <row r="1317" spans="1:16">
      <c r="A1317" s="4"/>
      <c r="J1317" s="124"/>
      <c r="K1317" s="125"/>
      <c r="L1317" s="1"/>
      <c r="M1317" s="1"/>
      <c r="P1317" s="163"/>
    </row>
    <row r="1318" spans="1:16">
      <c r="A1318" s="4"/>
      <c r="J1318" s="124"/>
      <c r="K1318" s="125"/>
      <c r="L1318" s="1"/>
      <c r="M1318" s="1"/>
      <c r="P1318" s="163"/>
    </row>
    <row r="1319" spans="1:16">
      <c r="A1319" s="4"/>
      <c r="J1319" s="124"/>
      <c r="K1319" s="125"/>
      <c r="L1319" s="1"/>
      <c r="M1319" s="1"/>
      <c r="P1319" s="163"/>
    </row>
    <row r="1320" spans="1:16">
      <c r="A1320" s="4"/>
      <c r="J1320" s="124"/>
      <c r="K1320" s="125"/>
      <c r="L1320" s="1"/>
      <c r="M1320" s="1"/>
      <c r="P1320" s="163"/>
    </row>
    <row r="1321" spans="1:16">
      <c r="A1321" s="4"/>
      <c r="J1321" s="124"/>
      <c r="K1321" s="125"/>
      <c r="L1321" s="1"/>
      <c r="M1321" s="1"/>
      <c r="P1321" s="163"/>
    </row>
    <row r="1322" spans="1:16">
      <c r="A1322" s="4"/>
      <c r="J1322" s="124"/>
      <c r="K1322" s="125"/>
      <c r="L1322" s="1"/>
      <c r="M1322" s="1"/>
      <c r="P1322" s="163"/>
    </row>
    <row r="1323" spans="1:16">
      <c r="A1323" s="4"/>
      <c r="J1323" s="124"/>
      <c r="K1323" s="125"/>
      <c r="L1323" s="1"/>
      <c r="M1323" s="1"/>
      <c r="P1323" s="163"/>
    </row>
    <row r="1324" spans="1:16">
      <c r="A1324" s="4"/>
      <c r="J1324" s="124"/>
      <c r="K1324" s="125"/>
      <c r="L1324" s="1"/>
      <c r="M1324" s="1"/>
      <c r="P1324" s="163"/>
    </row>
    <row r="1325" spans="1:16">
      <c r="A1325" s="4"/>
      <c r="J1325" s="124"/>
      <c r="K1325" s="125"/>
      <c r="L1325" s="1"/>
      <c r="M1325" s="1"/>
      <c r="P1325" s="163"/>
    </row>
    <row r="1326" spans="1:16">
      <c r="A1326" s="4"/>
      <c r="J1326" s="124"/>
      <c r="K1326" s="125"/>
      <c r="L1326" s="1"/>
      <c r="M1326" s="1"/>
      <c r="P1326" s="163"/>
    </row>
    <row r="1327" spans="1:16">
      <c r="A1327" s="4"/>
      <c r="J1327" s="124"/>
      <c r="K1327" s="125"/>
      <c r="L1327" s="1"/>
      <c r="M1327" s="1"/>
      <c r="P1327" s="163"/>
    </row>
    <row r="1328" spans="1:16">
      <c r="A1328" s="4"/>
      <c r="J1328" s="124"/>
      <c r="K1328" s="125"/>
      <c r="L1328" s="1"/>
      <c r="M1328" s="1"/>
      <c r="P1328" s="163"/>
    </row>
    <row r="1329" spans="1:16">
      <c r="A1329" s="4"/>
      <c r="J1329" s="124"/>
      <c r="K1329" s="125"/>
      <c r="L1329" s="1"/>
      <c r="M1329" s="1"/>
      <c r="P1329" s="163"/>
    </row>
    <row r="1330" spans="1:16">
      <c r="A1330" s="4"/>
      <c r="J1330" s="124"/>
      <c r="K1330" s="125"/>
      <c r="L1330" s="1"/>
      <c r="M1330" s="1"/>
      <c r="P1330" s="163"/>
    </row>
    <row r="1331" spans="1:16">
      <c r="A1331" s="4"/>
      <c r="J1331" s="124"/>
      <c r="K1331" s="125"/>
      <c r="L1331" s="1"/>
      <c r="M1331" s="1"/>
      <c r="P1331" s="163"/>
    </row>
    <row r="1332" spans="1:16">
      <c r="A1332" s="4"/>
      <c r="J1332" s="124"/>
      <c r="K1332" s="125"/>
      <c r="L1332" s="1"/>
      <c r="M1332" s="1"/>
      <c r="P1332" s="163"/>
    </row>
    <row r="1333" spans="1:16">
      <c r="A1333" s="4"/>
      <c r="J1333" s="124"/>
      <c r="K1333" s="125"/>
      <c r="L1333" s="1"/>
      <c r="M1333" s="1"/>
      <c r="P1333" s="163"/>
    </row>
    <row r="1334" spans="1:16">
      <c r="A1334" s="4"/>
      <c r="J1334" s="124"/>
      <c r="K1334" s="125"/>
      <c r="L1334" s="1"/>
      <c r="M1334" s="1"/>
      <c r="P1334" s="163"/>
    </row>
    <row r="1335" spans="1:16">
      <c r="A1335" s="4"/>
      <c r="J1335" s="124"/>
      <c r="K1335" s="125"/>
      <c r="L1335" s="1"/>
      <c r="M1335" s="1"/>
      <c r="P1335" s="163"/>
    </row>
    <row r="1336" spans="1:16">
      <c r="A1336" s="4"/>
      <c r="J1336" s="124"/>
      <c r="K1336" s="125"/>
      <c r="L1336" s="1"/>
      <c r="M1336" s="1"/>
      <c r="P1336" s="163"/>
    </row>
    <row r="1337" spans="1:16">
      <c r="A1337" s="4"/>
      <c r="J1337" s="124"/>
      <c r="K1337" s="125"/>
      <c r="L1337" s="1"/>
      <c r="M1337" s="1"/>
      <c r="P1337" s="163"/>
    </row>
    <row r="1338" spans="1:16">
      <c r="A1338" s="4"/>
      <c r="J1338" s="124"/>
      <c r="K1338" s="125"/>
      <c r="L1338" s="1"/>
      <c r="M1338" s="1"/>
      <c r="P1338" s="163"/>
    </row>
    <row r="1339" spans="1:16">
      <c r="A1339" s="4"/>
      <c r="J1339" s="124"/>
      <c r="K1339" s="125"/>
      <c r="L1339" s="1"/>
      <c r="M1339" s="1"/>
      <c r="P1339" s="163"/>
    </row>
    <row r="1340" spans="1:16">
      <c r="A1340" s="4"/>
      <c r="J1340" s="124"/>
      <c r="K1340" s="125"/>
      <c r="L1340" s="1"/>
      <c r="M1340" s="1"/>
      <c r="P1340" s="163"/>
    </row>
    <row r="1341" spans="1:16">
      <c r="A1341" s="4"/>
      <c r="J1341" s="124"/>
      <c r="K1341" s="125"/>
      <c r="L1341" s="1"/>
      <c r="M1341" s="1"/>
      <c r="P1341" s="163"/>
    </row>
    <row r="1342" spans="1:16">
      <c r="A1342" s="4"/>
      <c r="J1342" s="124"/>
      <c r="K1342" s="125"/>
      <c r="L1342" s="1"/>
      <c r="M1342" s="1"/>
      <c r="P1342" s="163"/>
    </row>
    <row r="1343" spans="1:16">
      <c r="A1343" s="4"/>
      <c r="J1343" s="124"/>
      <c r="K1343" s="125"/>
      <c r="L1343" s="1"/>
      <c r="M1343" s="1"/>
      <c r="P1343" s="163"/>
    </row>
    <row r="1344" spans="1:16">
      <c r="A1344" s="4"/>
      <c r="J1344" s="124"/>
      <c r="K1344" s="125"/>
      <c r="L1344" s="1"/>
      <c r="M1344" s="1"/>
      <c r="P1344" s="163"/>
    </row>
    <row r="1345" spans="1:16">
      <c r="A1345" s="4"/>
      <c r="J1345" s="124"/>
      <c r="K1345" s="125"/>
      <c r="L1345" s="1"/>
      <c r="M1345" s="1"/>
      <c r="P1345" s="163"/>
    </row>
    <row r="1346" spans="1:16">
      <c r="A1346" s="4"/>
      <c r="J1346" s="124"/>
      <c r="K1346" s="125"/>
      <c r="L1346" s="1"/>
      <c r="M1346" s="1"/>
      <c r="P1346" s="163"/>
    </row>
    <row r="1347" spans="1:16">
      <c r="A1347" s="4"/>
      <c r="J1347" s="124"/>
      <c r="K1347" s="125"/>
      <c r="L1347" s="1"/>
      <c r="M1347" s="1"/>
      <c r="P1347" s="163"/>
    </row>
    <row r="1348" spans="1:16">
      <c r="A1348" s="4"/>
      <c r="J1348" s="124"/>
      <c r="K1348" s="125"/>
      <c r="L1348" s="1"/>
      <c r="M1348" s="1"/>
      <c r="P1348" s="163"/>
    </row>
    <row r="1349" spans="1:16">
      <c r="A1349" s="4"/>
      <c r="J1349" s="124"/>
      <c r="K1349" s="125"/>
      <c r="L1349" s="1"/>
      <c r="M1349" s="1"/>
      <c r="P1349" s="163"/>
    </row>
    <row r="1350" spans="1:16">
      <c r="A1350" s="4"/>
      <c r="J1350" s="124"/>
      <c r="K1350" s="125"/>
      <c r="L1350" s="1"/>
      <c r="M1350" s="1"/>
      <c r="P1350" s="163"/>
    </row>
    <row r="1351" spans="1:16">
      <c r="A1351" s="4"/>
      <c r="J1351" s="124"/>
      <c r="K1351" s="125"/>
      <c r="L1351" s="1"/>
      <c r="M1351" s="1"/>
      <c r="P1351" s="163"/>
    </row>
    <row r="1352" spans="1:16">
      <c r="A1352" s="4"/>
      <c r="J1352" s="124"/>
      <c r="K1352" s="125"/>
      <c r="L1352" s="1"/>
      <c r="M1352" s="1"/>
      <c r="P1352" s="163"/>
    </row>
    <row r="1353" spans="1:16">
      <c r="A1353" s="4"/>
      <c r="J1353" s="124"/>
      <c r="K1353" s="125"/>
      <c r="L1353" s="1"/>
      <c r="M1353" s="1"/>
      <c r="P1353" s="163"/>
    </row>
    <row r="1354" spans="1:16">
      <c r="A1354" s="4"/>
      <c r="J1354" s="124"/>
      <c r="K1354" s="125"/>
      <c r="L1354" s="1"/>
      <c r="M1354" s="1"/>
      <c r="P1354" s="163"/>
    </row>
    <row r="1355" spans="1:16">
      <c r="A1355" s="4"/>
      <c r="J1355" s="124"/>
      <c r="K1355" s="125"/>
      <c r="L1355" s="1"/>
      <c r="M1355" s="1"/>
      <c r="P1355" s="163"/>
    </row>
    <row r="1356" spans="1:16">
      <c r="A1356" s="4"/>
      <c r="J1356" s="124"/>
      <c r="K1356" s="125"/>
      <c r="L1356" s="1"/>
      <c r="M1356" s="1"/>
      <c r="P1356" s="163"/>
    </row>
    <row r="1357" spans="1:16">
      <c r="A1357" s="4"/>
      <c r="J1357" s="124"/>
      <c r="K1357" s="125"/>
      <c r="L1357" s="1"/>
      <c r="M1357" s="1"/>
      <c r="P1357" s="163"/>
    </row>
    <row r="1358" spans="1:16">
      <c r="A1358" s="4"/>
      <c r="J1358" s="124"/>
      <c r="K1358" s="125"/>
      <c r="L1358" s="1"/>
      <c r="M1358" s="1"/>
      <c r="P1358" s="163"/>
    </row>
    <row r="1359" spans="1:16">
      <c r="A1359" s="4"/>
      <c r="J1359" s="124"/>
      <c r="K1359" s="125"/>
      <c r="L1359" s="1"/>
      <c r="M1359" s="1"/>
      <c r="P1359" s="163"/>
    </row>
    <row r="1360" spans="1:16">
      <c r="A1360" s="4"/>
      <c r="J1360" s="124"/>
      <c r="K1360" s="125"/>
      <c r="L1360" s="1"/>
      <c r="M1360" s="1"/>
      <c r="P1360" s="163"/>
    </row>
    <row r="1361" spans="1:16">
      <c r="A1361" s="4"/>
      <c r="J1361" s="124"/>
      <c r="K1361" s="125"/>
      <c r="L1361" s="1"/>
      <c r="M1361" s="1"/>
      <c r="P1361" s="163"/>
    </row>
    <row r="1362" spans="1:16">
      <c r="A1362" s="4"/>
      <c r="J1362" s="124"/>
      <c r="K1362" s="125"/>
      <c r="L1362" s="1"/>
      <c r="M1362" s="1"/>
      <c r="P1362" s="163"/>
    </row>
    <row r="1363" spans="1:16">
      <c r="A1363" s="4"/>
      <c r="J1363" s="124"/>
      <c r="K1363" s="125"/>
      <c r="L1363" s="1"/>
      <c r="M1363" s="1"/>
      <c r="P1363" s="163"/>
    </row>
    <row r="1364" spans="1:16">
      <c r="A1364" s="4"/>
      <c r="J1364" s="124"/>
      <c r="K1364" s="125"/>
      <c r="L1364" s="1"/>
      <c r="M1364" s="1"/>
      <c r="P1364" s="163"/>
    </row>
    <row r="1365" spans="1:16">
      <c r="A1365" s="4"/>
      <c r="J1365" s="124"/>
      <c r="K1365" s="125"/>
      <c r="L1365" s="1"/>
      <c r="M1365" s="1"/>
      <c r="P1365" s="163"/>
    </row>
    <row r="1366" spans="1:16">
      <c r="A1366" s="4"/>
      <c r="J1366" s="124"/>
      <c r="K1366" s="125"/>
      <c r="L1366" s="1"/>
      <c r="M1366" s="1"/>
      <c r="P1366" s="163"/>
    </row>
    <row r="1367" spans="1:16">
      <c r="A1367" s="4"/>
      <c r="J1367" s="124"/>
      <c r="K1367" s="125"/>
      <c r="L1367" s="1"/>
      <c r="M1367" s="1"/>
      <c r="P1367" s="163"/>
    </row>
    <row r="1368" spans="1:16">
      <c r="A1368" s="4"/>
      <c r="J1368" s="124"/>
      <c r="K1368" s="125"/>
      <c r="L1368" s="1"/>
      <c r="M1368" s="1"/>
      <c r="P1368" s="163"/>
    </row>
    <row r="1369" spans="1:16">
      <c r="A1369" s="4"/>
      <c r="J1369" s="124"/>
      <c r="K1369" s="125"/>
      <c r="L1369" s="1"/>
      <c r="M1369" s="1"/>
      <c r="P1369" s="163"/>
    </row>
    <row r="1370" spans="1:16">
      <c r="A1370" s="4"/>
      <c r="J1370" s="124"/>
      <c r="K1370" s="125"/>
      <c r="L1370" s="1"/>
      <c r="M1370" s="1"/>
      <c r="P1370" s="163"/>
    </row>
    <row r="1371" spans="1:16">
      <c r="A1371" s="4"/>
      <c r="J1371" s="124"/>
      <c r="K1371" s="125"/>
      <c r="L1371" s="1"/>
      <c r="M1371" s="1"/>
      <c r="P1371" s="163"/>
    </row>
    <row r="1372" spans="1:16">
      <c r="A1372" s="4"/>
      <c r="J1372" s="124"/>
      <c r="K1372" s="125"/>
      <c r="L1372" s="1"/>
      <c r="M1372" s="1"/>
      <c r="P1372" s="163"/>
    </row>
    <row r="1373" spans="1:16">
      <c r="A1373" s="4"/>
      <c r="J1373" s="124"/>
      <c r="K1373" s="125"/>
      <c r="L1373" s="1"/>
      <c r="M1373" s="1"/>
      <c r="P1373" s="163"/>
    </row>
    <row r="1374" spans="1:16">
      <c r="A1374" s="4"/>
      <c r="J1374" s="124"/>
      <c r="K1374" s="125"/>
      <c r="L1374" s="1"/>
      <c r="M1374" s="1"/>
      <c r="P1374" s="163"/>
    </row>
    <row r="1375" spans="1:16">
      <c r="A1375" s="4"/>
      <c r="J1375" s="124"/>
      <c r="K1375" s="125"/>
      <c r="L1375" s="1"/>
      <c r="M1375" s="1"/>
      <c r="P1375" s="163"/>
    </row>
    <row r="1376" spans="1:16">
      <c r="A1376" s="4"/>
      <c r="J1376" s="124"/>
      <c r="K1376" s="125"/>
      <c r="L1376" s="1"/>
      <c r="M1376" s="1"/>
      <c r="P1376" s="163"/>
    </row>
    <row r="1377" spans="1:16">
      <c r="A1377" s="4"/>
      <c r="J1377" s="124"/>
      <c r="K1377" s="125"/>
      <c r="L1377" s="1"/>
      <c r="M1377" s="1"/>
      <c r="P1377" s="163"/>
    </row>
    <row r="1378" spans="1:16">
      <c r="A1378" s="4"/>
      <c r="J1378" s="124"/>
      <c r="K1378" s="125"/>
      <c r="L1378" s="1"/>
      <c r="M1378" s="1"/>
      <c r="P1378" s="163"/>
    </row>
    <row r="1379" spans="1:16">
      <c r="A1379" s="4"/>
      <c r="J1379" s="124"/>
      <c r="K1379" s="125"/>
      <c r="L1379" s="1"/>
      <c r="M1379" s="1"/>
      <c r="P1379" s="163"/>
    </row>
    <row r="1380" spans="1:16">
      <c r="A1380" s="4"/>
      <c r="J1380" s="124"/>
      <c r="K1380" s="125"/>
      <c r="L1380" s="1"/>
      <c r="M1380" s="1"/>
      <c r="P1380" s="163"/>
    </row>
    <row r="1381" spans="1:16">
      <c r="A1381" s="4"/>
      <c r="J1381" s="124"/>
      <c r="K1381" s="125"/>
      <c r="L1381" s="1"/>
      <c r="M1381" s="1"/>
      <c r="P1381" s="163"/>
    </row>
    <row r="1382" spans="1:16">
      <c r="A1382" s="4"/>
      <c r="J1382" s="124"/>
      <c r="K1382" s="125"/>
      <c r="L1382" s="1"/>
      <c r="M1382" s="1"/>
      <c r="P1382" s="163"/>
    </row>
    <row r="1383" spans="1:16">
      <c r="A1383" s="4"/>
      <c r="J1383" s="124"/>
      <c r="K1383" s="125"/>
      <c r="L1383" s="1"/>
      <c r="M1383" s="1"/>
      <c r="P1383" s="163"/>
    </row>
    <row r="1384" spans="1:16">
      <c r="A1384" s="4"/>
      <c r="J1384" s="124"/>
      <c r="K1384" s="125"/>
      <c r="L1384" s="1"/>
      <c r="M1384" s="1"/>
      <c r="P1384" s="163"/>
    </row>
    <row r="1385" spans="1:16">
      <c r="A1385" s="4"/>
      <c r="J1385" s="124"/>
      <c r="K1385" s="125"/>
      <c r="L1385" s="1"/>
      <c r="M1385" s="1"/>
      <c r="P1385" s="163"/>
    </row>
    <row r="1386" spans="1:16">
      <c r="A1386" s="4"/>
      <c r="J1386" s="124"/>
      <c r="K1386" s="125"/>
      <c r="L1386" s="1"/>
      <c r="M1386" s="1"/>
      <c r="P1386" s="163"/>
    </row>
    <row r="1387" spans="1:16">
      <c r="A1387" s="4"/>
      <c r="J1387" s="124"/>
      <c r="K1387" s="125"/>
      <c r="L1387" s="1"/>
      <c r="M1387" s="1"/>
      <c r="P1387" s="163"/>
    </row>
    <row r="1388" spans="1:16">
      <c r="A1388" s="4"/>
      <c r="J1388" s="124"/>
      <c r="K1388" s="125"/>
      <c r="L1388" s="1"/>
      <c r="M1388" s="1"/>
      <c r="P1388" s="163"/>
    </row>
    <row r="1389" spans="1:16">
      <c r="A1389" s="4"/>
      <c r="J1389" s="124"/>
      <c r="K1389" s="125"/>
      <c r="L1389" s="1"/>
      <c r="M1389" s="1"/>
      <c r="P1389" s="163"/>
    </row>
    <row r="1390" spans="1:16">
      <c r="A1390" s="4"/>
      <c r="J1390" s="124"/>
      <c r="K1390" s="125"/>
      <c r="L1390" s="1"/>
      <c r="M1390" s="1"/>
      <c r="P1390" s="163"/>
    </row>
    <row r="1391" spans="1:16">
      <c r="A1391" s="4"/>
      <c r="J1391" s="124"/>
      <c r="K1391" s="125"/>
      <c r="L1391" s="1"/>
      <c r="M1391" s="1"/>
      <c r="P1391" s="163"/>
    </row>
    <row r="1392" spans="1:16">
      <c r="A1392" s="4"/>
      <c r="J1392" s="124"/>
      <c r="K1392" s="125"/>
      <c r="L1392" s="1"/>
      <c r="M1392" s="1"/>
      <c r="P1392" s="163"/>
    </row>
    <row r="1393" spans="1:16">
      <c r="A1393" s="4"/>
      <c r="J1393" s="124"/>
      <c r="K1393" s="125"/>
      <c r="L1393" s="1"/>
      <c r="M1393" s="1"/>
      <c r="P1393" s="163"/>
    </row>
    <row r="1394" spans="1:16">
      <c r="A1394" s="4"/>
      <c r="J1394" s="124"/>
      <c r="K1394" s="125"/>
      <c r="L1394" s="1"/>
      <c r="M1394" s="1"/>
      <c r="P1394" s="163"/>
    </row>
    <row r="1395" spans="1:16">
      <c r="A1395" s="4"/>
      <c r="J1395" s="124"/>
      <c r="K1395" s="125"/>
      <c r="L1395" s="1"/>
      <c r="M1395" s="1"/>
      <c r="P1395" s="163"/>
    </row>
    <row r="1396" spans="1:16">
      <c r="A1396" s="4"/>
      <c r="J1396" s="124"/>
      <c r="K1396" s="125"/>
      <c r="L1396" s="1"/>
      <c r="M1396" s="1"/>
      <c r="P1396" s="163"/>
    </row>
    <row r="1397" spans="1:16">
      <c r="A1397" s="4"/>
      <c r="J1397" s="124"/>
      <c r="K1397" s="125"/>
      <c r="L1397" s="1"/>
      <c r="M1397" s="1"/>
      <c r="P1397" s="163"/>
    </row>
    <row r="1398" spans="1:16">
      <c r="A1398" s="4"/>
      <c r="J1398" s="124"/>
      <c r="K1398" s="125"/>
      <c r="L1398" s="1"/>
      <c r="M1398" s="1"/>
      <c r="P1398" s="163"/>
    </row>
    <row r="1399" spans="1:16">
      <c r="A1399" s="4"/>
      <c r="J1399" s="124"/>
      <c r="K1399" s="125"/>
      <c r="L1399" s="1"/>
      <c r="M1399" s="1"/>
      <c r="P1399" s="163"/>
    </row>
    <row r="1400" spans="1:16">
      <c r="A1400" s="4"/>
      <c r="J1400" s="124"/>
      <c r="K1400" s="125"/>
      <c r="L1400" s="1"/>
      <c r="M1400" s="1"/>
      <c r="P1400" s="163"/>
    </row>
    <row r="1401" spans="1:16">
      <c r="A1401" s="4"/>
      <c r="J1401" s="124"/>
      <c r="K1401" s="125"/>
      <c r="L1401" s="1"/>
      <c r="M1401" s="1"/>
      <c r="P1401" s="163"/>
    </row>
    <row r="1402" spans="1:16">
      <c r="A1402" s="4"/>
      <c r="J1402" s="124"/>
      <c r="K1402" s="125"/>
      <c r="L1402" s="1"/>
      <c r="M1402" s="1"/>
      <c r="P1402" s="163"/>
    </row>
    <row r="1403" spans="1:16">
      <c r="A1403" s="4"/>
      <c r="J1403" s="124"/>
      <c r="K1403" s="125"/>
      <c r="L1403" s="1"/>
      <c r="M1403" s="1"/>
      <c r="P1403" s="163"/>
    </row>
    <row r="1404" spans="1:16">
      <c r="A1404" s="4"/>
      <c r="J1404" s="124"/>
      <c r="K1404" s="125"/>
      <c r="L1404" s="1"/>
      <c r="M1404" s="1"/>
      <c r="P1404" s="163"/>
    </row>
    <row r="1405" spans="1:16">
      <c r="A1405" s="4"/>
      <c r="J1405" s="124"/>
      <c r="K1405" s="125"/>
      <c r="L1405" s="1"/>
      <c r="M1405" s="1"/>
      <c r="P1405" s="163"/>
    </row>
    <row r="1406" spans="1:16">
      <c r="A1406" s="4"/>
      <c r="J1406" s="124"/>
      <c r="K1406" s="125"/>
      <c r="L1406" s="1"/>
      <c r="M1406" s="1"/>
      <c r="P1406" s="163"/>
    </row>
    <row r="1407" spans="1:16">
      <c r="A1407" s="4"/>
      <c r="J1407" s="124"/>
      <c r="K1407" s="125"/>
      <c r="L1407" s="1"/>
      <c r="M1407" s="1"/>
      <c r="P1407" s="163"/>
    </row>
    <row r="1408" spans="1:16">
      <c r="A1408" s="4"/>
      <c r="J1408" s="124"/>
      <c r="K1408" s="125"/>
      <c r="L1408" s="1"/>
      <c r="M1408" s="1"/>
      <c r="P1408" s="163"/>
    </row>
    <row r="1409" spans="1:16">
      <c r="A1409" s="4"/>
      <c r="J1409" s="124"/>
      <c r="K1409" s="125"/>
      <c r="L1409" s="1"/>
      <c r="M1409" s="1"/>
      <c r="P1409" s="163"/>
    </row>
    <row r="1410" spans="1:16">
      <c r="A1410" s="4"/>
      <c r="J1410" s="124"/>
      <c r="K1410" s="125"/>
      <c r="L1410" s="1"/>
      <c r="M1410" s="1"/>
      <c r="P1410" s="163"/>
    </row>
    <row r="1411" spans="1:16">
      <c r="A1411" s="4"/>
      <c r="J1411" s="124"/>
      <c r="K1411" s="125"/>
      <c r="L1411" s="1"/>
      <c r="M1411" s="1"/>
      <c r="P1411" s="163"/>
    </row>
    <row r="1412" spans="1:16">
      <c r="A1412" s="4"/>
      <c r="J1412" s="124"/>
      <c r="K1412" s="125"/>
      <c r="L1412" s="1"/>
      <c r="M1412" s="1"/>
      <c r="P1412" s="163"/>
    </row>
    <row r="1413" spans="1:16">
      <c r="A1413" s="4"/>
      <c r="J1413" s="124"/>
      <c r="K1413" s="125"/>
      <c r="L1413" s="1"/>
      <c r="M1413" s="1"/>
      <c r="P1413" s="163"/>
    </row>
    <row r="1414" spans="1:16">
      <c r="A1414" s="4"/>
      <c r="J1414" s="124"/>
      <c r="K1414" s="125"/>
      <c r="L1414" s="1"/>
      <c r="M1414" s="1"/>
      <c r="P1414" s="163"/>
    </row>
    <row r="1415" spans="1:16">
      <c r="A1415" s="4"/>
      <c r="J1415" s="124"/>
      <c r="K1415" s="125"/>
      <c r="L1415" s="1"/>
      <c r="M1415" s="1"/>
      <c r="P1415" s="163"/>
    </row>
    <row r="1416" spans="1:16">
      <c r="A1416" s="4"/>
      <c r="J1416" s="124"/>
      <c r="K1416" s="125"/>
      <c r="L1416" s="1"/>
      <c r="M1416" s="1"/>
      <c r="P1416" s="163"/>
    </row>
    <row r="1417" spans="1:16">
      <c r="A1417" s="4"/>
      <c r="J1417" s="124"/>
      <c r="K1417" s="125"/>
      <c r="L1417" s="1"/>
      <c r="M1417" s="1"/>
      <c r="P1417" s="163"/>
    </row>
    <row r="1418" spans="1:16">
      <c r="A1418" s="4"/>
      <c r="J1418" s="124"/>
      <c r="K1418" s="125"/>
      <c r="L1418" s="1"/>
      <c r="M1418" s="1"/>
      <c r="P1418" s="163"/>
    </row>
    <row r="1419" spans="1:16">
      <c r="A1419" s="4"/>
      <c r="J1419" s="124"/>
      <c r="K1419" s="125"/>
      <c r="L1419" s="1"/>
      <c r="M1419" s="1"/>
      <c r="P1419" s="163"/>
    </row>
    <row r="1420" spans="1:16">
      <c r="A1420" s="4"/>
      <c r="J1420" s="124"/>
      <c r="K1420" s="125"/>
      <c r="L1420" s="1"/>
      <c r="M1420" s="1"/>
      <c r="P1420" s="163"/>
    </row>
    <row r="1421" spans="1:16">
      <c r="A1421" s="4"/>
      <c r="J1421" s="124"/>
      <c r="K1421" s="125"/>
      <c r="L1421" s="1"/>
      <c r="M1421" s="1"/>
      <c r="P1421" s="163"/>
    </row>
    <row r="1422" spans="1:16">
      <c r="A1422" s="4"/>
      <c r="J1422" s="124"/>
      <c r="K1422" s="125"/>
      <c r="L1422" s="1"/>
      <c r="M1422" s="1"/>
      <c r="P1422" s="163"/>
    </row>
    <row r="1423" spans="1:16">
      <c r="A1423" s="4"/>
      <c r="J1423" s="124"/>
      <c r="K1423" s="125"/>
      <c r="L1423" s="1"/>
      <c r="M1423" s="1"/>
      <c r="P1423" s="163"/>
    </row>
    <row r="1424" spans="1:16">
      <c r="A1424" s="4"/>
      <c r="J1424" s="124"/>
      <c r="K1424" s="125"/>
      <c r="L1424" s="1"/>
      <c r="M1424" s="1"/>
      <c r="P1424" s="163"/>
    </row>
    <row r="1425" spans="1:16">
      <c r="A1425" s="4"/>
      <c r="J1425" s="124"/>
      <c r="K1425" s="125"/>
      <c r="L1425" s="1"/>
      <c r="M1425" s="1"/>
      <c r="P1425" s="163"/>
    </row>
    <row r="1426" spans="1:16">
      <c r="A1426" s="4"/>
      <c r="J1426" s="124"/>
      <c r="K1426" s="125"/>
      <c r="L1426" s="1"/>
      <c r="M1426" s="1"/>
      <c r="P1426" s="163"/>
    </row>
    <row r="1427" spans="1:16">
      <c r="A1427" s="4"/>
      <c r="J1427" s="124"/>
      <c r="K1427" s="125"/>
      <c r="L1427" s="1"/>
      <c r="M1427" s="1"/>
      <c r="P1427" s="163"/>
    </row>
    <row r="1428" spans="1:16">
      <c r="A1428" s="4"/>
      <c r="J1428" s="124"/>
      <c r="K1428" s="125"/>
      <c r="L1428" s="1"/>
      <c r="M1428" s="1"/>
      <c r="P1428" s="163"/>
    </row>
    <row r="1429" spans="1:16">
      <c r="A1429" s="4"/>
      <c r="J1429" s="124"/>
      <c r="K1429" s="125"/>
      <c r="L1429" s="1"/>
      <c r="M1429" s="1"/>
      <c r="P1429" s="163"/>
    </row>
    <row r="1430" spans="1:16">
      <c r="A1430" s="4"/>
      <c r="J1430" s="124"/>
      <c r="K1430" s="125"/>
      <c r="L1430" s="1"/>
      <c r="M1430" s="1"/>
      <c r="P1430" s="163"/>
    </row>
    <row r="1431" spans="1:16">
      <c r="A1431" s="4"/>
      <c r="J1431" s="124"/>
      <c r="K1431" s="125"/>
      <c r="L1431" s="1"/>
      <c r="M1431" s="1"/>
      <c r="P1431" s="163"/>
    </row>
    <row r="1432" spans="1:16">
      <c r="A1432" s="4"/>
      <c r="J1432" s="124"/>
      <c r="K1432" s="125"/>
      <c r="L1432" s="1"/>
      <c r="M1432" s="1"/>
      <c r="P1432" s="163"/>
    </row>
    <row r="1433" spans="1:16">
      <c r="A1433" s="4"/>
      <c r="J1433" s="124"/>
      <c r="K1433" s="125"/>
      <c r="L1433" s="1"/>
      <c r="M1433" s="1"/>
      <c r="P1433" s="163"/>
    </row>
    <row r="1434" spans="1:16">
      <c r="A1434" s="4"/>
      <c r="J1434" s="124"/>
      <c r="K1434" s="125"/>
      <c r="L1434" s="1"/>
      <c r="M1434" s="1"/>
      <c r="P1434" s="163"/>
    </row>
    <row r="1435" spans="1:16">
      <c r="A1435" s="4"/>
      <c r="J1435" s="124"/>
      <c r="K1435" s="125"/>
      <c r="L1435" s="1"/>
      <c r="M1435" s="1"/>
      <c r="P1435" s="163"/>
    </row>
    <row r="1436" spans="1:16">
      <c r="A1436" s="4"/>
      <c r="J1436" s="124"/>
      <c r="K1436" s="125"/>
      <c r="L1436" s="1"/>
      <c r="M1436" s="1"/>
      <c r="P1436" s="163"/>
    </row>
    <row r="1437" spans="1:16">
      <c r="A1437" s="4"/>
      <c r="J1437" s="124"/>
      <c r="K1437" s="125"/>
      <c r="L1437" s="1"/>
      <c r="M1437" s="1"/>
      <c r="P1437" s="163"/>
    </row>
    <row r="1438" spans="1:16">
      <c r="A1438" s="4"/>
      <c r="J1438" s="124"/>
      <c r="K1438" s="125"/>
      <c r="L1438" s="1"/>
      <c r="M1438" s="1"/>
      <c r="P1438" s="163"/>
    </row>
    <row r="1439" spans="1:16">
      <c r="A1439" s="4"/>
      <c r="J1439" s="124"/>
      <c r="K1439" s="125"/>
      <c r="L1439" s="1"/>
      <c r="M1439" s="1"/>
      <c r="P1439" s="163"/>
    </row>
    <row r="1440" spans="1:16">
      <c r="A1440" s="4"/>
      <c r="J1440" s="124"/>
      <c r="K1440" s="125"/>
      <c r="L1440" s="1"/>
      <c r="M1440" s="1"/>
      <c r="P1440" s="163"/>
    </row>
    <row r="1441" spans="1:16">
      <c r="A1441" s="4"/>
      <c r="J1441" s="124"/>
      <c r="K1441" s="125"/>
      <c r="L1441" s="1"/>
      <c r="M1441" s="1"/>
      <c r="P1441" s="163"/>
    </row>
    <row r="1442" spans="1:16">
      <c r="A1442" s="4"/>
      <c r="J1442" s="124"/>
      <c r="K1442" s="125"/>
      <c r="L1442" s="1"/>
      <c r="M1442" s="1"/>
      <c r="P1442" s="163"/>
    </row>
    <row r="1443" spans="1:16">
      <c r="A1443" s="4"/>
      <c r="J1443" s="124"/>
      <c r="K1443" s="125"/>
      <c r="L1443" s="1"/>
      <c r="M1443" s="1"/>
      <c r="P1443" s="163"/>
    </row>
    <row r="1444" spans="1:16">
      <c r="A1444" s="4"/>
      <c r="J1444" s="124"/>
      <c r="K1444" s="125"/>
      <c r="L1444" s="1"/>
      <c r="M1444" s="1"/>
      <c r="P1444" s="163"/>
    </row>
    <row r="1445" spans="1:16">
      <c r="A1445" s="4"/>
      <c r="J1445" s="124"/>
      <c r="K1445" s="125"/>
      <c r="L1445" s="1"/>
      <c r="M1445" s="1"/>
      <c r="P1445" s="163"/>
    </row>
    <row r="1446" spans="1:16">
      <c r="A1446" s="4"/>
      <c r="J1446" s="124"/>
      <c r="K1446" s="125"/>
      <c r="L1446" s="1"/>
      <c r="M1446" s="1"/>
      <c r="P1446" s="163"/>
    </row>
    <row r="1447" spans="1:16">
      <c r="A1447" s="4"/>
      <c r="J1447" s="124"/>
      <c r="K1447" s="125"/>
      <c r="L1447" s="1"/>
      <c r="M1447" s="1"/>
      <c r="P1447" s="163"/>
    </row>
    <row r="1448" spans="1:16">
      <c r="A1448" s="4"/>
      <c r="J1448" s="124"/>
      <c r="K1448" s="125"/>
      <c r="L1448" s="1"/>
      <c r="M1448" s="1"/>
      <c r="P1448" s="163"/>
    </row>
    <row r="1449" spans="1:16">
      <c r="A1449" s="4"/>
      <c r="J1449" s="124"/>
      <c r="K1449" s="125"/>
      <c r="L1449" s="1"/>
      <c r="M1449" s="1"/>
      <c r="P1449" s="163"/>
    </row>
    <row r="1450" spans="1:16">
      <c r="A1450" s="4"/>
      <c r="J1450" s="124"/>
      <c r="K1450" s="125"/>
      <c r="L1450" s="1"/>
      <c r="M1450" s="1"/>
      <c r="P1450" s="163"/>
    </row>
    <row r="1451" spans="1:16">
      <c r="A1451" s="4"/>
      <c r="J1451" s="124"/>
      <c r="K1451" s="125"/>
      <c r="L1451" s="1"/>
      <c r="M1451" s="1"/>
      <c r="P1451" s="163"/>
    </row>
    <row r="1452" spans="1:16">
      <c r="A1452" s="4"/>
      <c r="J1452" s="124"/>
      <c r="K1452" s="125"/>
      <c r="L1452" s="1"/>
      <c r="M1452" s="1"/>
      <c r="P1452" s="163"/>
    </row>
    <row r="1453" spans="1:16">
      <c r="A1453" s="4"/>
      <c r="J1453" s="124"/>
      <c r="K1453" s="125"/>
      <c r="L1453" s="1"/>
      <c r="M1453" s="1"/>
      <c r="P1453" s="163"/>
    </row>
    <row r="1454" spans="1:16">
      <c r="A1454" s="4"/>
      <c r="J1454" s="124"/>
      <c r="K1454" s="125"/>
      <c r="L1454" s="1"/>
      <c r="M1454" s="1"/>
      <c r="P1454" s="163"/>
    </row>
    <row r="1455" spans="1:16">
      <c r="A1455" s="4"/>
      <c r="J1455" s="124"/>
      <c r="K1455" s="125"/>
      <c r="L1455" s="1"/>
      <c r="M1455" s="1"/>
      <c r="P1455" s="163"/>
    </row>
    <row r="1456" spans="1:16">
      <c r="A1456" s="4"/>
      <c r="J1456" s="124"/>
      <c r="K1456" s="125"/>
      <c r="L1456" s="1"/>
      <c r="M1456" s="1"/>
      <c r="P1456" s="163"/>
    </row>
    <row r="1457" spans="1:16">
      <c r="A1457" s="4"/>
      <c r="J1457" s="124"/>
      <c r="K1457" s="125"/>
      <c r="L1457" s="1"/>
      <c r="M1457" s="1"/>
      <c r="P1457" s="163"/>
    </row>
    <row r="1458" spans="1:16">
      <c r="A1458" s="4"/>
      <c r="J1458" s="124"/>
      <c r="K1458" s="125"/>
      <c r="L1458" s="1"/>
      <c r="M1458" s="1"/>
      <c r="P1458" s="163"/>
    </row>
    <row r="1459" spans="1:16">
      <c r="A1459" s="4"/>
      <c r="J1459" s="124"/>
      <c r="K1459" s="125"/>
      <c r="L1459" s="1"/>
      <c r="M1459" s="1"/>
      <c r="P1459" s="163"/>
    </row>
    <row r="1460" spans="1:16">
      <c r="A1460" s="4"/>
      <c r="J1460" s="124"/>
      <c r="K1460" s="125"/>
      <c r="L1460" s="1"/>
      <c r="M1460" s="1"/>
      <c r="P1460" s="163"/>
    </row>
    <row r="1461" spans="1:16">
      <c r="A1461" s="4"/>
      <c r="J1461" s="124"/>
      <c r="K1461" s="125"/>
      <c r="L1461" s="1"/>
      <c r="M1461" s="1"/>
      <c r="P1461" s="163"/>
    </row>
    <row r="1462" spans="1:16">
      <c r="A1462" s="4"/>
      <c r="J1462" s="124"/>
      <c r="K1462" s="125"/>
      <c r="L1462" s="1"/>
      <c r="M1462" s="1"/>
      <c r="P1462" s="163"/>
    </row>
    <row r="1463" spans="1:16">
      <c r="A1463" s="4"/>
      <c r="J1463" s="124"/>
      <c r="K1463" s="125"/>
      <c r="L1463" s="1"/>
      <c r="M1463" s="1"/>
      <c r="P1463" s="163"/>
    </row>
    <row r="1464" spans="1:16">
      <c r="A1464" s="4"/>
      <c r="J1464" s="124"/>
      <c r="K1464" s="125"/>
      <c r="L1464" s="1"/>
      <c r="M1464" s="1"/>
      <c r="P1464" s="163"/>
    </row>
    <row r="1465" spans="1:16">
      <c r="A1465" s="4"/>
      <c r="J1465" s="124"/>
      <c r="K1465" s="125"/>
      <c r="L1465" s="1"/>
      <c r="M1465" s="1"/>
      <c r="P1465" s="163"/>
    </row>
    <row r="1466" spans="1:16">
      <c r="A1466" s="4"/>
      <c r="J1466" s="124"/>
      <c r="K1466" s="125"/>
      <c r="L1466" s="1"/>
      <c r="M1466" s="1"/>
      <c r="P1466" s="163"/>
    </row>
    <row r="1467" spans="1:16">
      <c r="A1467" s="4"/>
      <c r="J1467" s="124"/>
      <c r="K1467" s="125"/>
      <c r="L1467" s="1"/>
      <c r="M1467" s="1"/>
      <c r="P1467" s="163"/>
    </row>
    <row r="1468" spans="1:16">
      <c r="A1468" s="4"/>
      <c r="J1468" s="124"/>
      <c r="K1468" s="125"/>
      <c r="L1468" s="1"/>
      <c r="M1468" s="1"/>
      <c r="P1468" s="163"/>
    </row>
    <row r="1469" spans="1:16">
      <c r="A1469" s="4"/>
      <c r="J1469" s="124"/>
      <c r="K1469" s="125"/>
      <c r="L1469" s="1"/>
      <c r="M1469" s="1"/>
      <c r="P1469" s="163"/>
    </row>
    <row r="1470" spans="1:16">
      <c r="A1470" s="4"/>
      <c r="J1470" s="124"/>
      <c r="K1470" s="125"/>
      <c r="L1470" s="1"/>
      <c r="M1470" s="1"/>
      <c r="P1470" s="163"/>
    </row>
    <row r="1471" spans="1:16">
      <c r="A1471" s="4"/>
      <c r="J1471" s="124"/>
      <c r="K1471" s="125"/>
      <c r="L1471" s="1"/>
      <c r="M1471" s="1"/>
      <c r="P1471" s="163"/>
    </row>
    <row r="1472" spans="1:16">
      <c r="A1472" s="4"/>
      <c r="J1472" s="124"/>
      <c r="K1472" s="125"/>
      <c r="L1472" s="1"/>
      <c r="M1472" s="1"/>
      <c r="P1472" s="163"/>
    </row>
    <row r="1473" spans="1:16">
      <c r="A1473" s="4"/>
      <c r="J1473" s="124"/>
      <c r="K1473" s="125"/>
      <c r="L1473" s="1"/>
      <c r="M1473" s="1"/>
      <c r="P1473" s="163"/>
    </row>
    <row r="1474" spans="1:16">
      <c r="A1474" s="4"/>
      <c r="J1474" s="124"/>
      <c r="K1474" s="125"/>
      <c r="L1474" s="1"/>
      <c r="M1474" s="1"/>
      <c r="P1474" s="163"/>
    </row>
    <row r="1475" spans="1:16">
      <c r="A1475" s="4"/>
      <c r="J1475" s="124"/>
      <c r="K1475" s="125"/>
      <c r="L1475" s="1"/>
      <c r="M1475" s="1"/>
      <c r="P1475" s="163"/>
    </row>
    <row r="1476" spans="1:16">
      <c r="A1476" s="4"/>
      <c r="J1476" s="124"/>
      <c r="K1476" s="125"/>
      <c r="L1476" s="1"/>
      <c r="M1476" s="1"/>
      <c r="P1476" s="163"/>
    </row>
    <row r="1477" spans="1:16">
      <c r="A1477" s="4"/>
      <c r="J1477" s="124"/>
      <c r="K1477" s="125"/>
      <c r="L1477" s="1"/>
      <c r="M1477" s="1"/>
      <c r="P1477" s="163"/>
    </row>
    <row r="1478" spans="1:16">
      <c r="A1478" s="4"/>
      <c r="J1478" s="124"/>
      <c r="K1478" s="125"/>
      <c r="L1478" s="1"/>
      <c r="M1478" s="1"/>
      <c r="P1478" s="163"/>
    </row>
    <row r="1479" spans="1:16">
      <c r="A1479" s="4"/>
      <c r="J1479" s="124"/>
      <c r="K1479" s="125"/>
      <c r="L1479" s="1"/>
      <c r="M1479" s="1"/>
      <c r="P1479" s="163"/>
    </row>
    <row r="1480" spans="1:16">
      <c r="A1480" s="4"/>
      <c r="J1480" s="124"/>
      <c r="K1480" s="125"/>
      <c r="L1480" s="1"/>
      <c r="M1480" s="1"/>
      <c r="P1480" s="163"/>
    </row>
    <row r="1481" spans="1:16">
      <c r="A1481" s="4"/>
      <c r="J1481" s="124"/>
      <c r="K1481" s="125"/>
      <c r="L1481" s="1"/>
      <c r="M1481" s="1"/>
      <c r="P1481" s="163"/>
    </row>
    <row r="1482" spans="1:16">
      <c r="A1482" s="4"/>
      <c r="J1482" s="124"/>
      <c r="K1482" s="125"/>
      <c r="L1482" s="1"/>
      <c r="M1482" s="1"/>
      <c r="P1482" s="163"/>
    </row>
    <row r="1483" spans="1:16">
      <c r="A1483" s="4"/>
      <c r="J1483" s="124"/>
      <c r="K1483" s="125"/>
      <c r="L1483" s="1"/>
      <c r="M1483" s="1"/>
      <c r="P1483" s="163"/>
    </row>
    <row r="1484" spans="1:16">
      <c r="A1484" s="4"/>
      <c r="J1484" s="124"/>
      <c r="K1484" s="125"/>
      <c r="L1484" s="1"/>
      <c r="M1484" s="1"/>
      <c r="P1484" s="163"/>
    </row>
    <row r="1485" spans="1:16">
      <c r="A1485" s="4"/>
      <c r="J1485" s="124"/>
      <c r="K1485" s="125"/>
      <c r="L1485" s="1"/>
      <c r="M1485" s="1"/>
      <c r="P1485" s="163"/>
    </row>
    <row r="1486" spans="1:16">
      <c r="A1486" s="4"/>
      <c r="J1486" s="124"/>
      <c r="K1486" s="125"/>
      <c r="L1486" s="1"/>
      <c r="M1486" s="1"/>
      <c r="P1486" s="163"/>
    </row>
    <row r="1487" spans="1:16">
      <c r="A1487" s="4"/>
      <c r="J1487" s="124"/>
      <c r="K1487" s="125"/>
      <c r="L1487" s="1"/>
      <c r="M1487" s="1"/>
      <c r="P1487" s="163"/>
    </row>
    <row r="1488" spans="1:16">
      <c r="A1488" s="4"/>
      <c r="J1488" s="124"/>
      <c r="K1488" s="125"/>
      <c r="L1488" s="1"/>
      <c r="M1488" s="1"/>
      <c r="P1488" s="163"/>
    </row>
    <row r="1489" spans="1:16">
      <c r="A1489" s="4"/>
      <c r="J1489" s="124"/>
      <c r="K1489" s="125"/>
      <c r="L1489" s="1"/>
      <c r="M1489" s="1"/>
      <c r="P1489" s="163"/>
    </row>
    <row r="1490" spans="1:16">
      <c r="A1490" s="4"/>
      <c r="J1490" s="124"/>
      <c r="K1490" s="125"/>
      <c r="L1490" s="1"/>
      <c r="M1490" s="1"/>
      <c r="P1490" s="163"/>
    </row>
    <row r="1491" spans="1:16">
      <c r="A1491" s="4"/>
      <c r="J1491" s="124"/>
      <c r="K1491" s="125"/>
      <c r="L1491" s="1"/>
      <c r="M1491" s="1"/>
      <c r="P1491" s="163"/>
    </row>
    <row r="1492" spans="1:16">
      <c r="A1492" s="4"/>
      <c r="J1492" s="124"/>
      <c r="K1492" s="125"/>
      <c r="L1492" s="1"/>
      <c r="M1492" s="1"/>
      <c r="P1492" s="163"/>
    </row>
    <row r="1493" spans="1:16">
      <c r="A1493" s="4"/>
      <c r="J1493" s="124"/>
      <c r="K1493" s="125"/>
      <c r="L1493" s="1"/>
      <c r="M1493" s="1"/>
      <c r="P1493" s="163"/>
    </row>
    <row r="1494" spans="1:16">
      <c r="A1494" s="4"/>
      <c r="J1494" s="124"/>
      <c r="K1494" s="125"/>
      <c r="L1494" s="1"/>
      <c r="M1494" s="1"/>
      <c r="P1494" s="163"/>
    </row>
    <row r="1495" spans="1:16">
      <c r="A1495" s="4"/>
      <c r="J1495" s="124"/>
      <c r="K1495" s="125"/>
      <c r="L1495" s="1"/>
      <c r="M1495" s="1"/>
      <c r="P1495" s="163"/>
    </row>
    <row r="1496" spans="1:16">
      <c r="A1496" s="4"/>
      <c r="J1496" s="124"/>
      <c r="K1496" s="125"/>
      <c r="L1496" s="1"/>
      <c r="M1496" s="1"/>
      <c r="P1496" s="163"/>
    </row>
    <row r="1497" spans="1:16">
      <c r="A1497" s="4"/>
      <c r="J1497" s="124"/>
      <c r="K1497" s="125"/>
      <c r="L1497" s="1"/>
      <c r="M1497" s="1"/>
      <c r="P1497" s="163"/>
    </row>
    <row r="1498" spans="1:16">
      <c r="A1498" s="4"/>
      <c r="J1498" s="124"/>
      <c r="K1498" s="125"/>
      <c r="L1498" s="1"/>
      <c r="M1498" s="1"/>
      <c r="P1498" s="163"/>
    </row>
    <row r="1499" spans="1:16">
      <c r="A1499" s="4"/>
      <c r="J1499" s="124"/>
      <c r="K1499" s="125"/>
      <c r="L1499" s="1"/>
      <c r="M1499" s="1"/>
      <c r="P1499" s="163"/>
    </row>
    <row r="1500" spans="1:16">
      <c r="A1500" s="4"/>
      <c r="J1500" s="124"/>
      <c r="K1500" s="125"/>
      <c r="L1500" s="1"/>
      <c r="M1500" s="1"/>
      <c r="P1500" s="163"/>
    </row>
    <row r="1501" spans="1:16">
      <c r="A1501" s="4"/>
      <c r="J1501" s="124"/>
      <c r="K1501" s="125"/>
      <c r="L1501" s="1"/>
      <c r="M1501" s="1"/>
      <c r="P1501" s="163"/>
    </row>
    <row r="1502" spans="1:16">
      <c r="A1502" s="4"/>
      <c r="J1502" s="124"/>
      <c r="K1502" s="125"/>
      <c r="L1502" s="1"/>
      <c r="M1502" s="1"/>
      <c r="P1502" s="163"/>
    </row>
    <row r="1503" spans="1:16">
      <c r="A1503" s="4"/>
      <c r="J1503" s="124"/>
      <c r="K1503" s="125"/>
      <c r="L1503" s="1"/>
      <c r="M1503" s="1"/>
      <c r="P1503" s="163"/>
    </row>
    <row r="1504" spans="1:16">
      <c r="A1504" s="4"/>
      <c r="J1504" s="124"/>
      <c r="K1504" s="125"/>
      <c r="L1504" s="1"/>
      <c r="M1504" s="1"/>
      <c r="P1504" s="163"/>
    </row>
    <row r="1505" spans="1:16">
      <c r="A1505" s="4"/>
      <c r="J1505" s="124"/>
      <c r="K1505" s="125"/>
      <c r="L1505" s="1"/>
      <c r="M1505" s="1"/>
      <c r="P1505" s="163"/>
    </row>
    <row r="1506" spans="1:16">
      <c r="A1506" s="4"/>
      <c r="J1506" s="124"/>
      <c r="K1506" s="125"/>
      <c r="L1506" s="1"/>
      <c r="M1506" s="1"/>
      <c r="P1506" s="163"/>
    </row>
    <row r="1507" spans="1:16">
      <c r="A1507" s="4"/>
      <c r="J1507" s="124"/>
      <c r="K1507" s="125"/>
      <c r="L1507" s="1"/>
      <c r="M1507" s="1"/>
      <c r="P1507" s="163"/>
    </row>
    <row r="1508" spans="1:16">
      <c r="A1508" s="4"/>
      <c r="J1508" s="124"/>
      <c r="K1508" s="125"/>
      <c r="L1508" s="1"/>
      <c r="M1508" s="1"/>
      <c r="P1508" s="163"/>
    </row>
    <row r="1509" spans="1:16">
      <c r="A1509" s="4"/>
      <c r="J1509" s="124"/>
      <c r="K1509" s="125"/>
      <c r="L1509" s="1"/>
      <c r="M1509" s="1"/>
      <c r="P1509" s="163"/>
    </row>
    <row r="1510" spans="1:16">
      <c r="A1510" s="4"/>
      <c r="J1510" s="124"/>
      <c r="K1510" s="125"/>
      <c r="L1510" s="1"/>
      <c r="M1510" s="1"/>
      <c r="P1510" s="163"/>
    </row>
    <row r="1511" spans="1:16">
      <c r="A1511" s="4"/>
      <c r="J1511" s="124"/>
      <c r="K1511" s="125"/>
      <c r="L1511" s="1"/>
      <c r="M1511" s="1"/>
      <c r="P1511" s="163"/>
    </row>
    <row r="1512" spans="1:16">
      <c r="A1512" s="4"/>
      <c r="J1512" s="124"/>
      <c r="K1512" s="125"/>
      <c r="L1512" s="1"/>
      <c r="M1512" s="1"/>
      <c r="P1512" s="163"/>
    </row>
    <row r="1513" spans="1:16">
      <c r="A1513" s="4"/>
      <c r="J1513" s="124"/>
      <c r="K1513" s="125"/>
      <c r="L1513" s="1"/>
      <c r="M1513" s="1"/>
      <c r="P1513" s="163"/>
    </row>
    <row r="1514" spans="1:16">
      <c r="A1514" s="4"/>
      <c r="J1514" s="124"/>
      <c r="K1514" s="125"/>
      <c r="L1514" s="1"/>
      <c r="M1514" s="1"/>
      <c r="P1514" s="163"/>
    </row>
    <row r="1515" spans="1:16">
      <c r="A1515" s="4"/>
      <c r="J1515" s="124"/>
      <c r="K1515" s="125"/>
      <c r="L1515" s="1"/>
      <c r="M1515" s="1"/>
      <c r="P1515" s="163"/>
    </row>
    <row r="1516" spans="1:16">
      <c r="A1516" s="4"/>
      <c r="J1516" s="124"/>
      <c r="K1516" s="125"/>
      <c r="L1516" s="1"/>
      <c r="M1516" s="1"/>
      <c r="P1516" s="163"/>
    </row>
    <row r="1517" spans="1:16">
      <c r="A1517" s="4"/>
      <c r="J1517" s="124"/>
      <c r="K1517" s="125"/>
      <c r="L1517" s="1"/>
      <c r="M1517" s="1"/>
      <c r="P1517" s="163"/>
    </row>
    <row r="1518" spans="1:16">
      <c r="A1518" s="4"/>
      <c r="J1518" s="124"/>
      <c r="K1518" s="125"/>
      <c r="L1518" s="1"/>
      <c r="M1518" s="1"/>
      <c r="P1518" s="163"/>
    </row>
    <row r="1519" spans="1:16">
      <c r="A1519" s="4"/>
      <c r="J1519" s="124"/>
      <c r="K1519" s="125"/>
      <c r="L1519" s="1"/>
      <c r="M1519" s="1"/>
      <c r="P1519" s="163"/>
    </row>
    <row r="1520" spans="1:16">
      <c r="A1520" s="4"/>
      <c r="J1520" s="124"/>
      <c r="K1520" s="125"/>
      <c r="L1520" s="1"/>
      <c r="M1520" s="1"/>
      <c r="P1520" s="163"/>
    </row>
    <row r="1521" spans="1:16">
      <c r="A1521" s="4"/>
      <c r="J1521" s="124"/>
      <c r="K1521" s="125"/>
      <c r="L1521" s="1"/>
      <c r="M1521" s="1"/>
      <c r="P1521" s="163"/>
    </row>
    <row r="1522" spans="1:16">
      <c r="A1522" s="4"/>
      <c r="J1522" s="124"/>
      <c r="K1522" s="125"/>
      <c r="L1522" s="1"/>
      <c r="M1522" s="1"/>
      <c r="P1522" s="163"/>
    </row>
    <row r="1523" spans="1:16">
      <c r="A1523" s="4"/>
      <c r="J1523" s="124"/>
      <c r="K1523" s="125"/>
      <c r="L1523" s="1"/>
      <c r="M1523" s="1"/>
      <c r="P1523" s="163"/>
    </row>
    <row r="1524" spans="1:16">
      <c r="A1524" s="4"/>
      <c r="J1524" s="124"/>
      <c r="K1524" s="125"/>
      <c r="L1524" s="1"/>
      <c r="M1524" s="1"/>
      <c r="P1524" s="163"/>
    </row>
    <row r="1525" spans="1:16">
      <c r="A1525" s="4"/>
      <c r="J1525" s="124"/>
      <c r="K1525" s="125"/>
      <c r="L1525" s="1"/>
      <c r="M1525" s="1"/>
      <c r="P1525" s="163"/>
    </row>
    <row r="1526" spans="1:16">
      <c r="A1526" s="4"/>
      <c r="J1526" s="124"/>
      <c r="K1526" s="125"/>
      <c r="L1526" s="1"/>
      <c r="M1526" s="1"/>
      <c r="P1526" s="163"/>
    </row>
    <row r="1527" spans="1:16">
      <c r="A1527" s="4"/>
      <c r="J1527" s="124"/>
      <c r="K1527" s="125"/>
      <c r="L1527" s="1"/>
      <c r="M1527" s="1"/>
      <c r="P1527" s="163"/>
    </row>
    <row r="1528" spans="1:16">
      <c r="A1528" s="4"/>
      <c r="J1528" s="124"/>
      <c r="K1528" s="125"/>
      <c r="L1528" s="1"/>
      <c r="M1528" s="1"/>
      <c r="P1528" s="163"/>
    </row>
    <row r="1529" spans="1:16">
      <c r="A1529" s="4"/>
      <c r="J1529" s="124"/>
      <c r="K1529" s="125"/>
      <c r="L1529" s="1"/>
      <c r="M1529" s="1"/>
      <c r="P1529" s="163"/>
    </row>
    <row r="1530" spans="1:16">
      <c r="A1530" s="4"/>
      <c r="J1530" s="124"/>
      <c r="K1530" s="125"/>
      <c r="L1530" s="1"/>
      <c r="M1530" s="1"/>
      <c r="P1530" s="163"/>
    </row>
    <row r="1531" spans="1:16">
      <c r="A1531" s="4"/>
      <c r="J1531" s="124"/>
      <c r="K1531" s="125"/>
      <c r="L1531" s="1"/>
      <c r="M1531" s="1"/>
      <c r="P1531" s="163"/>
    </row>
    <row r="1532" spans="1:16">
      <c r="A1532" s="4"/>
      <c r="J1532" s="124"/>
      <c r="K1532" s="125"/>
      <c r="L1532" s="1"/>
      <c r="M1532" s="1"/>
      <c r="P1532" s="163"/>
    </row>
    <row r="1533" spans="1:16">
      <c r="A1533" s="4"/>
      <c r="J1533" s="124"/>
      <c r="K1533" s="125"/>
      <c r="L1533" s="1"/>
      <c r="M1533" s="1"/>
      <c r="P1533" s="163"/>
    </row>
    <row r="1534" spans="1:16">
      <c r="A1534" s="4"/>
      <c r="J1534" s="124"/>
      <c r="K1534" s="125"/>
      <c r="L1534" s="1"/>
      <c r="M1534" s="1"/>
      <c r="P1534" s="163"/>
    </row>
    <row r="1535" spans="1:16">
      <c r="A1535" s="4"/>
      <c r="J1535" s="124"/>
      <c r="K1535" s="125"/>
      <c r="L1535" s="1"/>
      <c r="M1535" s="1"/>
      <c r="P1535" s="163"/>
    </row>
    <row r="1536" spans="1:16">
      <c r="A1536" s="4"/>
      <c r="J1536" s="124"/>
      <c r="K1536" s="125"/>
      <c r="L1536" s="1"/>
      <c r="M1536" s="1"/>
      <c r="P1536" s="163"/>
    </row>
    <row r="1537" spans="1:16">
      <c r="A1537" s="4"/>
      <c r="J1537" s="124"/>
      <c r="K1537" s="125"/>
      <c r="L1537" s="1"/>
      <c r="M1537" s="1"/>
      <c r="P1537" s="163"/>
    </row>
    <row r="1538" spans="1:16">
      <c r="A1538" s="4"/>
      <c r="J1538" s="124"/>
      <c r="K1538" s="125"/>
      <c r="L1538" s="1"/>
      <c r="M1538" s="1"/>
      <c r="P1538" s="163"/>
    </row>
    <row r="1539" spans="1:16">
      <c r="A1539" s="4"/>
      <c r="J1539" s="124"/>
      <c r="K1539" s="125"/>
      <c r="L1539" s="1"/>
      <c r="M1539" s="1"/>
      <c r="P1539" s="163"/>
    </row>
    <row r="1540" spans="1:16">
      <c r="A1540" s="4"/>
      <c r="J1540" s="124"/>
      <c r="K1540" s="125"/>
      <c r="L1540" s="1"/>
      <c r="M1540" s="1"/>
      <c r="P1540" s="163"/>
    </row>
    <row r="1541" spans="1:16">
      <c r="A1541" s="4"/>
      <c r="J1541" s="124"/>
      <c r="K1541" s="125"/>
      <c r="L1541" s="1"/>
      <c r="M1541" s="1"/>
      <c r="P1541" s="163"/>
    </row>
    <row r="1542" spans="1:16">
      <c r="A1542" s="4"/>
      <c r="J1542" s="124"/>
      <c r="K1542" s="125"/>
      <c r="L1542" s="1"/>
      <c r="M1542" s="1"/>
      <c r="P1542" s="163"/>
    </row>
    <row r="1543" spans="1:16">
      <c r="A1543" s="4"/>
      <c r="J1543" s="124"/>
      <c r="K1543" s="125"/>
      <c r="L1543" s="1"/>
      <c r="M1543" s="1"/>
      <c r="P1543" s="163"/>
    </row>
    <row r="1544" spans="1:16">
      <c r="A1544" s="4"/>
      <c r="J1544" s="124"/>
      <c r="K1544" s="125"/>
      <c r="L1544" s="1"/>
      <c r="M1544" s="1"/>
      <c r="P1544" s="163"/>
    </row>
    <row r="1545" spans="1:16">
      <c r="A1545" s="4"/>
      <c r="J1545" s="124"/>
      <c r="K1545" s="125"/>
      <c r="L1545" s="1"/>
      <c r="M1545" s="1"/>
      <c r="P1545" s="163"/>
    </row>
    <row r="1546" spans="1:16">
      <c r="A1546" s="4"/>
      <c r="J1546" s="124"/>
      <c r="K1546" s="125"/>
      <c r="L1546" s="1"/>
      <c r="M1546" s="1"/>
      <c r="P1546" s="163"/>
    </row>
    <row r="1547" spans="1:16">
      <c r="A1547" s="4"/>
      <c r="J1547" s="124"/>
      <c r="K1547" s="125"/>
      <c r="L1547" s="1"/>
      <c r="M1547" s="1"/>
      <c r="P1547" s="163"/>
    </row>
    <row r="1548" spans="1:16">
      <c r="A1548" s="4"/>
      <c r="J1548" s="124"/>
      <c r="K1548" s="125"/>
      <c r="L1548" s="1"/>
      <c r="M1548" s="1"/>
      <c r="P1548" s="163"/>
    </row>
    <row r="1549" spans="1:16">
      <c r="A1549" s="4"/>
      <c r="J1549" s="124"/>
      <c r="K1549" s="125"/>
      <c r="L1549" s="1"/>
      <c r="M1549" s="1"/>
      <c r="P1549" s="163"/>
    </row>
    <row r="1550" spans="1:16">
      <c r="A1550" s="4"/>
      <c r="J1550" s="124"/>
      <c r="K1550" s="125"/>
      <c r="L1550" s="1"/>
      <c r="M1550" s="1"/>
      <c r="P1550" s="163"/>
    </row>
    <row r="1551" spans="1:16">
      <c r="A1551" s="4"/>
      <c r="J1551" s="124"/>
      <c r="K1551" s="125"/>
      <c r="L1551" s="1"/>
      <c r="M1551" s="1"/>
      <c r="P1551" s="163"/>
    </row>
    <row r="1552" spans="1:16">
      <c r="A1552" s="4"/>
      <c r="J1552" s="124"/>
      <c r="K1552" s="125"/>
      <c r="L1552" s="1"/>
      <c r="M1552" s="1"/>
      <c r="P1552" s="163"/>
    </row>
    <row r="1553" spans="1:16">
      <c r="A1553" s="4"/>
      <c r="J1553" s="124"/>
      <c r="K1553" s="125"/>
      <c r="L1553" s="1"/>
      <c r="M1553" s="1"/>
      <c r="P1553" s="163"/>
    </row>
    <row r="1554" spans="1:16">
      <c r="A1554" s="4"/>
      <c r="J1554" s="124"/>
      <c r="K1554" s="125"/>
      <c r="L1554" s="1"/>
      <c r="M1554" s="1"/>
      <c r="P1554" s="163"/>
    </row>
    <row r="1555" spans="1:16">
      <c r="A1555" s="4"/>
      <c r="J1555" s="124"/>
      <c r="K1555" s="125"/>
      <c r="L1555" s="1"/>
      <c r="M1555" s="1"/>
      <c r="P1555" s="163"/>
    </row>
    <row r="1556" spans="1:16">
      <c r="A1556" s="4"/>
      <c r="J1556" s="124"/>
      <c r="K1556" s="125"/>
      <c r="L1556" s="1"/>
      <c r="M1556" s="1"/>
      <c r="P1556" s="163"/>
    </row>
    <row r="1557" spans="1:16">
      <c r="A1557" s="4"/>
      <c r="J1557" s="124"/>
      <c r="K1557" s="125"/>
      <c r="L1557" s="1"/>
      <c r="M1557" s="1"/>
      <c r="P1557" s="163"/>
    </row>
    <row r="1558" spans="1:16">
      <c r="A1558" s="4"/>
      <c r="J1558" s="124"/>
      <c r="K1558" s="125"/>
      <c r="L1558" s="1"/>
      <c r="M1558" s="1"/>
      <c r="P1558" s="163"/>
    </row>
    <row r="1559" spans="1:16">
      <c r="A1559" s="4"/>
      <c r="J1559" s="124"/>
      <c r="K1559" s="125"/>
      <c r="L1559" s="1"/>
      <c r="M1559" s="1"/>
      <c r="P1559" s="163"/>
    </row>
    <row r="1560" spans="1:16">
      <c r="A1560" s="4"/>
      <c r="J1560" s="124"/>
      <c r="K1560" s="125"/>
      <c r="L1560" s="1"/>
      <c r="M1560" s="1"/>
      <c r="P1560" s="163"/>
    </row>
    <row r="1561" spans="1:16">
      <c r="A1561" s="4"/>
      <c r="J1561" s="124"/>
      <c r="K1561" s="125"/>
      <c r="L1561" s="1"/>
      <c r="M1561" s="1"/>
      <c r="P1561" s="163"/>
    </row>
    <row r="1562" spans="1:16">
      <c r="A1562" s="4"/>
      <c r="J1562" s="124"/>
      <c r="K1562" s="125"/>
      <c r="L1562" s="1"/>
      <c r="M1562" s="1"/>
      <c r="P1562" s="163"/>
    </row>
    <row r="1563" spans="1:16">
      <c r="A1563" s="4"/>
      <c r="J1563" s="124"/>
      <c r="K1563" s="125"/>
      <c r="L1563" s="1"/>
      <c r="M1563" s="1"/>
      <c r="P1563" s="163"/>
    </row>
    <row r="1564" spans="1:16">
      <c r="A1564" s="4"/>
      <c r="J1564" s="124"/>
      <c r="K1564" s="125"/>
      <c r="L1564" s="1"/>
      <c r="M1564" s="1"/>
      <c r="P1564" s="163"/>
    </row>
    <row r="1565" spans="1:16">
      <c r="A1565" s="4"/>
      <c r="J1565" s="124"/>
      <c r="K1565" s="125"/>
      <c r="L1565" s="1"/>
      <c r="M1565" s="1"/>
      <c r="P1565" s="163"/>
    </row>
    <row r="1566" spans="1:16">
      <c r="A1566" s="4"/>
      <c r="J1566" s="124"/>
      <c r="K1566" s="125"/>
      <c r="L1566" s="1"/>
      <c r="M1566" s="1"/>
      <c r="P1566" s="163"/>
    </row>
    <row r="1567" spans="1:16">
      <c r="A1567" s="4"/>
      <c r="J1567" s="124"/>
      <c r="K1567" s="125"/>
      <c r="L1567" s="1"/>
      <c r="M1567" s="1"/>
      <c r="P1567" s="163"/>
    </row>
    <row r="1568" spans="1:16">
      <c r="A1568" s="4"/>
      <c r="J1568" s="124"/>
      <c r="K1568" s="125"/>
      <c r="L1568" s="1"/>
      <c r="M1568" s="1"/>
      <c r="P1568" s="163"/>
    </row>
    <row r="1569" spans="1:16">
      <c r="A1569" s="4"/>
      <c r="J1569" s="124"/>
      <c r="K1569" s="125"/>
      <c r="L1569" s="1"/>
      <c r="M1569" s="1"/>
      <c r="P1569" s="163"/>
    </row>
    <row r="1570" spans="1:16">
      <c r="A1570" s="4"/>
      <c r="J1570" s="124"/>
      <c r="K1570" s="125"/>
      <c r="L1570" s="1"/>
      <c r="M1570" s="1"/>
      <c r="P1570" s="163"/>
    </row>
    <row r="1571" spans="1:16">
      <c r="A1571" s="4"/>
      <c r="J1571" s="124"/>
      <c r="K1571" s="125"/>
      <c r="L1571" s="1"/>
      <c r="M1571" s="1"/>
      <c r="P1571" s="163"/>
    </row>
    <row r="1572" spans="1:16">
      <c r="A1572" s="4"/>
      <c r="J1572" s="124"/>
      <c r="K1572" s="125"/>
      <c r="L1572" s="1"/>
      <c r="M1572" s="1"/>
      <c r="P1572" s="163"/>
    </row>
    <row r="1573" spans="1:16">
      <c r="A1573" s="4"/>
      <c r="J1573" s="124"/>
      <c r="K1573" s="125"/>
      <c r="L1573" s="1"/>
      <c r="M1573" s="1"/>
      <c r="P1573" s="163"/>
    </row>
    <row r="1574" spans="1:16">
      <c r="A1574" s="4"/>
      <c r="J1574" s="124"/>
      <c r="K1574" s="125"/>
      <c r="L1574" s="1"/>
      <c r="M1574" s="1"/>
      <c r="P1574" s="163"/>
    </row>
    <row r="1575" spans="1:16">
      <c r="A1575" s="4"/>
      <c r="J1575" s="124"/>
      <c r="K1575" s="125"/>
      <c r="L1575" s="1"/>
      <c r="M1575" s="1"/>
      <c r="P1575" s="163"/>
    </row>
    <row r="1576" spans="1:16">
      <c r="A1576" s="4"/>
      <c r="J1576" s="124"/>
      <c r="K1576" s="125"/>
      <c r="L1576" s="1"/>
      <c r="M1576" s="1"/>
      <c r="P1576" s="163"/>
    </row>
    <row r="1577" spans="1:16">
      <c r="A1577" s="4"/>
      <c r="J1577" s="124"/>
      <c r="K1577" s="125"/>
      <c r="L1577" s="1"/>
      <c r="M1577" s="1"/>
      <c r="P1577" s="163"/>
    </row>
    <row r="1578" spans="1:16">
      <c r="A1578" s="4"/>
      <c r="J1578" s="124"/>
      <c r="K1578" s="125"/>
      <c r="L1578" s="1"/>
      <c r="M1578" s="1"/>
      <c r="P1578" s="163"/>
    </row>
    <row r="1579" spans="1:16">
      <c r="A1579" s="4"/>
      <c r="J1579" s="124"/>
      <c r="K1579" s="125"/>
      <c r="L1579" s="1"/>
      <c r="M1579" s="1"/>
      <c r="P1579" s="163"/>
    </row>
    <row r="1580" spans="1:16">
      <c r="A1580" s="4"/>
      <c r="J1580" s="124"/>
      <c r="K1580" s="125"/>
      <c r="L1580" s="1"/>
      <c r="M1580" s="1"/>
      <c r="P1580" s="163"/>
    </row>
    <row r="1581" spans="1:16">
      <c r="A1581" s="4"/>
      <c r="J1581" s="124"/>
      <c r="K1581" s="125"/>
      <c r="L1581" s="1"/>
      <c r="M1581" s="1"/>
      <c r="P1581" s="163"/>
    </row>
    <row r="1582" spans="1:16">
      <c r="A1582" s="4"/>
      <c r="J1582" s="124"/>
      <c r="K1582" s="125"/>
      <c r="L1582" s="1"/>
      <c r="M1582" s="1"/>
      <c r="P1582" s="163"/>
    </row>
    <row r="1583" spans="1:16">
      <c r="A1583" s="4"/>
      <c r="J1583" s="124"/>
      <c r="K1583" s="125"/>
      <c r="L1583" s="1"/>
      <c r="M1583" s="1"/>
      <c r="P1583" s="163"/>
    </row>
    <row r="1584" spans="1:16">
      <c r="A1584" s="4"/>
      <c r="J1584" s="124"/>
      <c r="K1584" s="125"/>
      <c r="L1584" s="1"/>
      <c r="M1584" s="1"/>
      <c r="P1584" s="163"/>
    </row>
    <row r="1585" spans="1:16">
      <c r="A1585" s="4"/>
      <c r="J1585" s="124"/>
      <c r="K1585" s="125"/>
      <c r="L1585" s="1"/>
      <c r="M1585" s="1"/>
      <c r="P1585" s="163"/>
    </row>
    <row r="1586" spans="1:16">
      <c r="A1586" s="4"/>
      <c r="J1586" s="124"/>
      <c r="K1586" s="125"/>
      <c r="L1586" s="1"/>
      <c r="M1586" s="1"/>
      <c r="P1586" s="163"/>
    </row>
    <row r="1587" spans="1:16">
      <c r="A1587" s="4"/>
      <c r="J1587" s="124"/>
      <c r="K1587" s="125"/>
      <c r="L1587" s="1"/>
      <c r="M1587" s="1"/>
      <c r="P1587" s="163"/>
    </row>
    <row r="1588" spans="1:16">
      <c r="A1588" s="4"/>
      <c r="J1588" s="124"/>
      <c r="K1588" s="125"/>
      <c r="L1588" s="1"/>
      <c r="M1588" s="1"/>
      <c r="P1588" s="163"/>
    </row>
    <row r="1589" spans="1:16">
      <c r="A1589" s="4"/>
      <c r="J1589" s="124"/>
      <c r="K1589" s="125"/>
      <c r="L1589" s="1"/>
      <c r="M1589" s="1"/>
      <c r="P1589" s="163"/>
    </row>
    <row r="1590" spans="1:16">
      <c r="A1590" s="4"/>
      <c r="J1590" s="124"/>
      <c r="K1590" s="125"/>
      <c r="L1590" s="1"/>
      <c r="M1590" s="1"/>
      <c r="P1590" s="163"/>
    </row>
    <row r="1591" spans="1:16">
      <c r="A1591" s="4"/>
      <c r="J1591" s="124"/>
      <c r="K1591" s="125"/>
      <c r="L1591" s="1"/>
      <c r="M1591" s="1"/>
      <c r="P1591" s="163"/>
    </row>
    <row r="1592" spans="1:16">
      <c r="A1592" s="4"/>
      <c r="J1592" s="124"/>
      <c r="K1592" s="125"/>
      <c r="L1592" s="1"/>
      <c r="M1592" s="1"/>
      <c r="P1592" s="163"/>
    </row>
    <row r="1593" spans="1:16">
      <c r="A1593" s="4"/>
      <c r="J1593" s="124"/>
      <c r="K1593" s="125"/>
      <c r="L1593" s="1"/>
      <c r="M1593" s="1"/>
      <c r="P1593" s="163"/>
    </row>
    <row r="1594" spans="1:16">
      <c r="A1594" s="4"/>
      <c r="J1594" s="124"/>
      <c r="K1594" s="125"/>
      <c r="L1594" s="1"/>
      <c r="M1594" s="1"/>
      <c r="P1594" s="163"/>
    </row>
    <row r="1595" spans="1:16">
      <c r="A1595" s="4"/>
      <c r="J1595" s="124"/>
      <c r="K1595" s="125"/>
      <c r="L1595" s="1"/>
      <c r="M1595" s="1"/>
      <c r="P1595" s="163"/>
    </row>
    <row r="1596" spans="1:16">
      <c r="A1596" s="4"/>
      <c r="J1596" s="124"/>
      <c r="K1596" s="125"/>
      <c r="L1596" s="1"/>
      <c r="M1596" s="1"/>
      <c r="P1596" s="163"/>
    </row>
    <row r="1597" spans="1:16">
      <c r="A1597" s="4"/>
      <c r="J1597" s="124"/>
      <c r="K1597" s="125"/>
      <c r="L1597" s="1"/>
      <c r="M1597" s="1"/>
      <c r="P1597" s="163"/>
    </row>
    <row r="1598" spans="1:16">
      <c r="A1598" s="4"/>
      <c r="J1598" s="124"/>
      <c r="K1598" s="125"/>
      <c r="L1598" s="1"/>
      <c r="M1598" s="1"/>
      <c r="P1598" s="163"/>
    </row>
    <row r="1599" spans="1:16">
      <c r="A1599" s="4"/>
      <c r="J1599" s="124"/>
      <c r="K1599" s="125"/>
      <c r="L1599" s="1"/>
      <c r="M1599" s="1"/>
      <c r="P1599" s="163"/>
    </row>
    <row r="1600" spans="1:16">
      <c r="A1600" s="4"/>
      <c r="J1600" s="124"/>
      <c r="K1600" s="125"/>
      <c r="L1600" s="1"/>
      <c r="M1600" s="1"/>
      <c r="P1600" s="163"/>
    </row>
    <row r="1601" spans="1:16">
      <c r="A1601" s="4"/>
      <c r="J1601" s="124"/>
      <c r="K1601" s="125"/>
      <c r="L1601" s="1"/>
      <c r="M1601" s="1"/>
      <c r="P1601" s="163"/>
    </row>
    <row r="1602" spans="1:16">
      <c r="A1602" s="4"/>
      <c r="J1602" s="124"/>
      <c r="K1602" s="125"/>
      <c r="L1602" s="1"/>
      <c r="M1602" s="1"/>
      <c r="P1602" s="163"/>
    </row>
    <row r="1603" spans="1:16">
      <c r="A1603" s="4"/>
      <c r="J1603" s="124"/>
      <c r="K1603" s="125"/>
      <c r="L1603" s="1"/>
      <c r="M1603" s="1"/>
      <c r="P1603" s="163"/>
    </row>
    <row r="1604" spans="1:16">
      <c r="A1604" s="4"/>
      <c r="J1604" s="124"/>
      <c r="K1604" s="125"/>
      <c r="L1604" s="1"/>
      <c r="M1604" s="1"/>
      <c r="P1604" s="163"/>
    </row>
    <row r="1605" spans="1:16">
      <c r="A1605" s="4"/>
      <c r="J1605" s="124"/>
      <c r="K1605" s="125"/>
      <c r="L1605" s="1"/>
      <c r="M1605" s="1"/>
      <c r="P1605" s="163"/>
    </row>
    <row r="1606" spans="1:16">
      <c r="A1606" s="4"/>
      <c r="J1606" s="124"/>
      <c r="K1606" s="125"/>
      <c r="L1606" s="1"/>
      <c r="M1606" s="1"/>
      <c r="P1606" s="163"/>
    </row>
    <row r="1607" spans="1:16">
      <c r="A1607" s="4"/>
      <c r="J1607" s="124"/>
      <c r="K1607" s="125"/>
      <c r="L1607" s="1"/>
      <c r="M1607" s="1"/>
      <c r="P1607" s="163"/>
    </row>
    <row r="1608" spans="1:16">
      <c r="A1608" s="4"/>
      <c r="J1608" s="124"/>
      <c r="K1608" s="125"/>
      <c r="L1608" s="1"/>
      <c r="M1608" s="1"/>
      <c r="P1608" s="163"/>
    </row>
    <row r="1609" spans="1:16">
      <c r="A1609" s="4"/>
      <c r="J1609" s="124"/>
      <c r="K1609" s="125"/>
      <c r="L1609" s="1"/>
      <c r="M1609" s="1"/>
      <c r="P1609" s="163"/>
    </row>
    <row r="1610" spans="1:16">
      <c r="A1610" s="4"/>
      <c r="J1610" s="124"/>
      <c r="K1610" s="125"/>
      <c r="L1610" s="1"/>
      <c r="M1610" s="1"/>
      <c r="P1610" s="163"/>
    </row>
    <row r="1611" spans="1:16">
      <c r="A1611" s="4"/>
      <c r="J1611" s="124"/>
      <c r="K1611" s="125"/>
      <c r="L1611" s="1"/>
      <c r="M1611" s="1"/>
      <c r="P1611" s="163"/>
    </row>
    <row r="1612" spans="1:16">
      <c r="A1612" s="4"/>
      <c r="J1612" s="124"/>
      <c r="K1612" s="125"/>
      <c r="L1612" s="1"/>
      <c r="M1612" s="1"/>
      <c r="P1612" s="163"/>
    </row>
    <row r="1613" spans="1:16">
      <c r="A1613" s="4"/>
      <c r="J1613" s="124"/>
      <c r="K1613" s="125"/>
      <c r="L1613" s="1"/>
      <c r="M1613" s="1"/>
      <c r="P1613" s="163"/>
    </row>
    <row r="1614" spans="1:16">
      <c r="A1614" s="4"/>
      <c r="J1614" s="124"/>
      <c r="K1614" s="125"/>
      <c r="L1614" s="1"/>
      <c r="M1614" s="1"/>
      <c r="P1614" s="163"/>
    </row>
    <row r="1615" spans="1:16">
      <c r="A1615" s="4"/>
      <c r="J1615" s="124"/>
      <c r="K1615" s="125"/>
      <c r="L1615" s="1"/>
      <c r="M1615" s="1"/>
      <c r="P1615" s="163"/>
    </row>
    <row r="1616" spans="1:16">
      <c r="A1616" s="4"/>
      <c r="J1616" s="124"/>
      <c r="K1616" s="125"/>
      <c r="L1616" s="1"/>
      <c r="M1616" s="1"/>
      <c r="P1616" s="163"/>
    </row>
    <row r="1617" spans="1:16">
      <c r="A1617" s="4"/>
      <c r="J1617" s="124"/>
      <c r="K1617" s="125"/>
      <c r="L1617" s="1"/>
      <c r="M1617" s="1"/>
      <c r="P1617" s="163"/>
    </row>
    <row r="1618" spans="1:16">
      <c r="A1618" s="4"/>
      <c r="J1618" s="124"/>
      <c r="K1618" s="125"/>
      <c r="L1618" s="1"/>
      <c r="M1618" s="1"/>
      <c r="P1618" s="163"/>
    </row>
    <row r="1619" spans="1:16">
      <c r="A1619" s="4"/>
      <c r="J1619" s="124"/>
      <c r="K1619" s="125"/>
      <c r="L1619" s="1"/>
      <c r="M1619" s="1"/>
      <c r="P1619" s="163"/>
    </row>
    <row r="1620" spans="1:16">
      <c r="A1620" s="4"/>
      <c r="J1620" s="124"/>
      <c r="K1620" s="125"/>
      <c r="L1620" s="1"/>
      <c r="M1620" s="1"/>
      <c r="P1620" s="163"/>
    </row>
    <row r="1621" spans="1:16">
      <c r="A1621" s="4"/>
      <c r="J1621" s="124"/>
      <c r="K1621" s="125"/>
      <c r="L1621" s="1"/>
      <c r="M1621" s="1"/>
      <c r="P1621" s="163"/>
    </row>
    <row r="1622" spans="1:16">
      <c r="A1622" s="4"/>
      <c r="J1622" s="124"/>
      <c r="K1622" s="125"/>
      <c r="L1622" s="1"/>
      <c r="M1622" s="1"/>
      <c r="P1622" s="163"/>
    </row>
    <row r="1623" spans="1:16">
      <c r="A1623" s="4"/>
      <c r="J1623" s="124"/>
      <c r="K1623" s="125"/>
      <c r="L1623" s="1"/>
      <c r="M1623" s="1"/>
      <c r="P1623" s="163"/>
    </row>
    <row r="1624" spans="1:16">
      <c r="A1624" s="4"/>
      <c r="J1624" s="124"/>
      <c r="K1624" s="125"/>
      <c r="L1624" s="1"/>
      <c r="M1624" s="1"/>
      <c r="P1624" s="163"/>
    </row>
    <row r="1625" spans="1:16">
      <c r="A1625" s="4"/>
      <c r="J1625" s="124"/>
      <c r="K1625" s="125"/>
      <c r="L1625" s="1"/>
      <c r="M1625" s="1"/>
      <c r="P1625" s="163"/>
    </row>
    <row r="1626" spans="1:16">
      <c r="A1626" s="4"/>
      <c r="J1626" s="124"/>
      <c r="K1626" s="125"/>
      <c r="L1626" s="1"/>
      <c r="M1626" s="1"/>
      <c r="P1626" s="163"/>
    </row>
    <row r="1627" spans="1:16">
      <c r="A1627" s="4"/>
      <c r="J1627" s="124"/>
      <c r="K1627" s="125"/>
      <c r="L1627" s="1"/>
      <c r="M1627" s="1"/>
      <c r="P1627" s="163"/>
    </row>
    <row r="1628" spans="1:16">
      <c r="A1628" s="4"/>
      <c r="J1628" s="124"/>
      <c r="K1628" s="125"/>
      <c r="L1628" s="1"/>
      <c r="M1628" s="1"/>
      <c r="P1628" s="163"/>
    </row>
    <row r="1629" spans="1:16">
      <c r="A1629" s="4"/>
      <c r="J1629" s="124"/>
      <c r="K1629" s="125"/>
      <c r="L1629" s="1"/>
      <c r="M1629" s="1"/>
      <c r="P1629" s="163"/>
    </row>
    <row r="1630" spans="1:16">
      <c r="A1630" s="4"/>
      <c r="J1630" s="124"/>
      <c r="K1630" s="125"/>
      <c r="L1630" s="1"/>
      <c r="M1630" s="1"/>
      <c r="P1630" s="163"/>
    </row>
    <row r="1631" spans="1:16">
      <c r="A1631" s="4"/>
      <c r="J1631" s="124"/>
      <c r="K1631" s="125"/>
      <c r="L1631" s="1"/>
      <c r="M1631" s="1"/>
      <c r="P1631" s="163"/>
    </row>
    <row r="1632" spans="1:16">
      <c r="A1632" s="4"/>
      <c r="J1632" s="124"/>
      <c r="K1632" s="125"/>
      <c r="L1632" s="1"/>
      <c r="M1632" s="1"/>
      <c r="P1632" s="163"/>
    </row>
    <row r="1633" spans="1:16">
      <c r="A1633" s="4"/>
      <c r="J1633" s="124"/>
      <c r="K1633" s="125"/>
      <c r="L1633" s="1"/>
      <c r="M1633" s="1"/>
      <c r="P1633" s="163"/>
    </row>
    <row r="1634" spans="1:16">
      <c r="A1634" s="4"/>
      <c r="J1634" s="124"/>
      <c r="K1634" s="125"/>
      <c r="L1634" s="1"/>
      <c r="M1634" s="1"/>
      <c r="P1634" s="163"/>
    </row>
    <row r="1635" spans="1:16">
      <c r="A1635" s="4"/>
      <c r="J1635" s="124"/>
      <c r="K1635" s="125"/>
      <c r="L1635" s="1"/>
      <c r="M1635" s="1"/>
      <c r="P1635" s="163"/>
    </row>
    <row r="1636" spans="1:16">
      <c r="A1636" s="4"/>
      <c r="J1636" s="124"/>
      <c r="K1636" s="125"/>
      <c r="L1636" s="1"/>
      <c r="M1636" s="1"/>
      <c r="P1636" s="163"/>
    </row>
    <row r="1637" spans="1:16">
      <c r="A1637" s="4"/>
      <c r="J1637" s="124"/>
      <c r="K1637" s="125"/>
      <c r="L1637" s="1"/>
      <c r="M1637" s="1"/>
      <c r="P1637" s="163"/>
    </row>
    <row r="1638" spans="1:16">
      <c r="A1638" s="4"/>
      <c r="J1638" s="124"/>
      <c r="K1638" s="125"/>
      <c r="L1638" s="1"/>
      <c r="M1638" s="1"/>
      <c r="P1638" s="163"/>
    </row>
    <row r="1639" spans="1:16">
      <c r="A1639" s="4"/>
      <c r="J1639" s="124"/>
      <c r="K1639" s="125"/>
      <c r="L1639" s="1"/>
      <c r="M1639" s="1"/>
      <c r="P1639" s="163"/>
    </row>
    <row r="1640" spans="1:16">
      <c r="A1640" s="4"/>
      <c r="J1640" s="124"/>
      <c r="K1640" s="125"/>
      <c r="L1640" s="1"/>
      <c r="M1640" s="1"/>
      <c r="P1640" s="163"/>
    </row>
    <row r="1641" spans="1:16">
      <c r="A1641" s="4"/>
      <c r="J1641" s="124"/>
      <c r="K1641" s="125"/>
      <c r="L1641" s="1"/>
      <c r="M1641" s="1"/>
      <c r="P1641" s="163"/>
    </row>
    <row r="1642" spans="1:16">
      <c r="A1642" s="4"/>
      <c r="J1642" s="124"/>
      <c r="K1642" s="125"/>
      <c r="L1642" s="1"/>
      <c r="M1642" s="1"/>
      <c r="P1642" s="163"/>
    </row>
    <row r="1643" spans="1:16">
      <c r="A1643" s="4"/>
      <c r="J1643" s="124"/>
      <c r="K1643" s="125"/>
      <c r="L1643" s="1"/>
      <c r="M1643" s="1"/>
      <c r="P1643" s="163"/>
    </row>
    <row r="1644" spans="1:16">
      <c r="A1644" s="4"/>
      <c r="J1644" s="124"/>
      <c r="K1644" s="125"/>
      <c r="L1644" s="1"/>
      <c r="M1644" s="1"/>
      <c r="P1644" s="163"/>
    </row>
    <row r="1645" spans="1:16">
      <c r="A1645" s="4"/>
      <c r="J1645" s="124"/>
      <c r="K1645" s="125"/>
      <c r="L1645" s="1"/>
      <c r="M1645" s="1"/>
      <c r="P1645" s="163"/>
    </row>
    <row r="1646" spans="1:16">
      <c r="A1646" s="4"/>
      <c r="J1646" s="124"/>
      <c r="K1646" s="125"/>
      <c r="L1646" s="1"/>
      <c r="M1646" s="1"/>
      <c r="P1646" s="163"/>
    </row>
    <row r="1647" spans="1:16">
      <c r="A1647" s="4"/>
      <c r="J1647" s="124"/>
      <c r="K1647" s="125"/>
      <c r="L1647" s="1"/>
      <c r="M1647" s="1"/>
      <c r="P1647" s="163"/>
    </row>
    <row r="1648" spans="1:16">
      <c r="A1648" s="4"/>
      <c r="J1648" s="124"/>
      <c r="K1648" s="125"/>
      <c r="L1648" s="1"/>
      <c r="M1648" s="1"/>
      <c r="P1648" s="163"/>
    </row>
    <row r="1649" spans="1:16">
      <c r="A1649" s="4"/>
      <c r="J1649" s="124"/>
      <c r="K1649" s="125"/>
      <c r="L1649" s="1"/>
      <c r="M1649" s="1"/>
      <c r="P1649" s="163"/>
    </row>
    <row r="1650" spans="1:16">
      <c r="A1650" s="4"/>
      <c r="J1650" s="124"/>
      <c r="K1650" s="125"/>
      <c r="L1650" s="1"/>
      <c r="M1650" s="1"/>
      <c r="P1650" s="163"/>
    </row>
    <row r="1651" spans="1:16">
      <c r="A1651" s="4"/>
      <c r="J1651" s="124"/>
      <c r="K1651" s="125"/>
      <c r="L1651" s="1"/>
      <c r="M1651" s="1"/>
      <c r="P1651" s="163"/>
    </row>
    <row r="1652" spans="1:16">
      <c r="A1652" s="4"/>
      <c r="J1652" s="124"/>
      <c r="K1652" s="125"/>
      <c r="L1652" s="1"/>
      <c r="M1652" s="1"/>
      <c r="P1652" s="163"/>
    </row>
    <row r="1653" spans="1:16">
      <c r="A1653" s="4"/>
      <c r="J1653" s="124"/>
      <c r="K1653" s="125"/>
      <c r="L1653" s="1"/>
      <c r="M1653" s="1"/>
      <c r="P1653" s="163"/>
    </row>
    <row r="1654" spans="1:16">
      <c r="A1654" s="4"/>
      <c r="J1654" s="124"/>
      <c r="K1654" s="125"/>
      <c r="L1654" s="1"/>
      <c r="M1654" s="1"/>
      <c r="P1654" s="163"/>
    </row>
    <row r="1655" spans="1:16">
      <c r="A1655" s="4"/>
      <c r="J1655" s="124"/>
      <c r="K1655" s="125"/>
      <c r="L1655" s="1"/>
      <c r="M1655" s="1"/>
      <c r="P1655" s="163"/>
    </row>
    <row r="1656" spans="1:16">
      <c r="A1656" s="4"/>
      <c r="J1656" s="124"/>
      <c r="K1656" s="125"/>
      <c r="L1656" s="1"/>
      <c r="M1656" s="1"/>
      <c r="P1656" s="163"/>
    </row>
    <row r="1657" spans="1:16">
      <c r="A1657" s="4"/>
      <c r="J1657" s="124"/>
      <c r="K1657" s="125"/>
      <c r="L1657" s="1"/>
      <c r="M1657" s="1"/>
      <c r="P1657" s="163"/>
    </row>
    <row r="1658" spans="1:16">
      <c r="A1658" s="4"/>
      <c r="J1658" s="124"/>
      <c r="K1658" s="125"/>
      <c r="L1658" s="1"/>
      <c r="M1658" s="1"/>
      <c r="P1658" s="163"/>
    </row>
    <row r="1659" spans="1:16">
      <c r="A1659" s="4"/>
      <c r="J1659" s="124"/>
      <c r="K1659" s="125"/>
      <c r="L1659" s="1"/>
      <c r="M1659" s="1"/>
      <c r="P1659" s="163"/>
    </row>
    <row r="1660" spans="1:16">
      <c r="A1660" s="4"/>
      <c r="J1660" s="124"/>
      <c r="K1660" s="125"/>
      <c r="L1660" s="1"/>
      <c r="M1660" s="1"/>
      <c r="P1660" s="163"/>
    </row>
    <row r="1661" spans="1:16">
      <c r="A1661" s="4"/>
      <c r="J1661" s="124"/>
      <c r="K1661" s="125"/>
      <c r="L1661" s="1"/>
      <c r="M1661" s="1"/>
      <c r="P1661" s="163"/>
    </row>
    <row r="1662" spans="1:16">
      <c r="A1662" s="4"/>
      <c r="J1662" s="124"/>
      <c r="K1662" s="125"/>
      <c r="L1662" s="1"/>
      <c r="M1662" s="1"/>
      <c r="P1662" s="163"/>
    </row>
    <row r="1663" spans="1:16">
      <c r="A1663" s="4"/>
      <c r="J1663" s="124"/>
      <c r="K1663" s="125"/>
      <c r="L1663" s="1"/>
      <c r="M1663" s="1"/>
      <c r="P1663" s="163"/>
    </row>
    <row r="1664" spans="1:16">
      <c r="A1664" s="4"/>
      <c r="J1664" s="124"/>
      <c r="K1664" s="125"/>
      <c r="L1664" s="1"/>
      <c r="M1664" s="1"/>
      <c r="P1664" s="163"/>
    </row>
    <row r="1665" spans="1:16">
      <c r="A1665" s="4"/>
      <c r="J1665" s="124"/>
      <c r="K1665" s="125"/>
      <c r="L1665" s="1"/>
      <c r="M1665" s="1"/>
      <c r="P1665" s="163"/>
    </row>
    <row r="1666" spans="1:16">
      <c r="A1666" s="4"/>
      <c r="J1666" s="124"/>
      <c r="K1666" s="125"/>
      <c r="L1666" s="1"/>
      <c r="M1666" s="1"/>
      <c r="P1666" s="163"/>
    </row>
    <row r="1667" spans="1:16">
      <c r="A1667" s="4"/>
      <c r="J1667" s="124"/>
      <c r="K1667" s="125"/>
      <c r="L1667" s="1"/>
      <c r="M1667" s="1"/>
      <c r="P1667" s="163"/>
    </row>
    <row r="1668" spans="1:16">
      <c r="A1668" s="4"/>
      <c r="J1668" s="124"/>
      <c r="K1668" s="125"/>
      <c r="L1668" s="1"/>
      <c r="M1668" s="1"/>
      <c r="P1668" s="163"/>
    </row>
    <row r="1669" spans="1:16">
      <c r="A1669" s="4"/>
      <c r="J1669" s="124"/>
      <c r="K1669" s="125"/>
      <c r="L1669" s="1"/>
      <c r="M1669" s="1"/>
      <c r="P1669" s="163"/>
    </row>
    <row r="1670" spans="1:16">
      <c r="A1670" s="4"/>
      <c r="J1670" s="124"/>
      <c r="K1670" s="125"/>
      <c r="L1670" s="1"/>
      <c r="M1670" s="1"/>
      <c r="P1670" s="163"/>
    </row>
    <row r="1671" spans="1:16">
      <c r="A1671" s="4"/>
      <c r="J1671" s="124"/>
      <c r="K1671" s="125"/>
      <c r="L1671" s="1"/>
      <c r="M1671" s="1"/>
      <c r="P1671" s="163"/>
    </row>
    <row r="1672" spans="1:16">
      <c r="A1672" s="4"/>
      <c r="J1672" s="124"/>
      <c r="K1672" s="125"/>
      <c r="L1672" s="1"/>
      <c r="M1672" s="1"/>
      <c r="P1672" s="163"/>
    </row>
    <row r="1673" spans="1:16">
      <c r="A1673" s="4"/>
      <c r="J1673" s="124"/>
      <c r="K1673" s="125"/>
      <c r="L1673" s="1"/>
      <c r="M1673" s="1"/>
      <c r="P1673" s="163"/>
    </row>
    <row r="1674" spans="1:16">
      <c r="A1674" s="4"/>
      <c r="J1674" s="124"/>
      <c r="K1674" s="125"/>
      <c r="L1674" s="1"/>
      <c r="M1674" s="1"/>
      <c r="P1674" s="163"/>
    </row>
    <row r="1675" spans="1:16">
      <c r="A1675" s="4"/>
      <c r="J1675" s="124"/>
      <c r="K1675" s="125"/>
      <c r="L1675" s="1"/>
      <c r="M1675" s="1"/>
      <c r="P1675" s="163"/>
    </row>
    <row r="1676" spans="1:16">
      <c r="A1676" s="4"/>
      <c r="J1676" s="124"/>
      <c r="K1676" s="125"/>
      <c r="L1676" s="1"/>
      <c r="M1676" s="1"/>
      <c r="P1676" s="163"/>
    </row>
    <row r="1677" spans="1:16">
      <c r="A1677" s="4"/>
      <c r="J1677" s="124"/>
      <c r="K1677" s="125"/>
      <c r="L1677" s="1"/>
      <c r="M1677" s="1"/>
      <c r="P1677" s="163"/>
    </row>
    <row r="1678" spans="1:16">
      <c r="A1678" s="4"/>
      <c r="J1678" s="124"/>
      <c r="K1678" s="125"/>
      <c r="L1678" s="1"/>
      <c r="M1678" s="1"/>
      <c r="P1678" s="163"/>
    </row>
    <row r="1679" spans="1:16">
      <c r="A1679" s="4"/>
      <c r="J1679" s="124"/>
      <c r="K1679" s="125"/>
      <c r="L1679" s="1"/>
      <c r="M1679" s="1"/>
      <c r="P1679" s="163"/>
    </row>
    <row r="1680" spans="1:16">
      <c r="A1680" s="4"/>
      <c r="J1680" s="124"/>
      <c r="K1680" s="125"/>
      <c r="L1680" s="1"/>
      <c r="M1680" s="1"/>
      <c r="P1680" s="163"/>
    </row>
    <row r="1681" spans="1:16">
      <c r="A1681" s="4"/>
      <c r="J1681" s="124"/>
      <c r="K1681" s="125"/>
      <c r="L1681" s="1"/>
      <c r="M1681" s="1"/>
      <c r="P1681" s="163"/>
    </row>
    <row r="1682" spans="1:16">
      <c r="A1682" s="4"/>
      <c r="J1682" s="124"/>
      <c r="K1682" s="125"/>
      <c r="L1682" s="1"/>
      <c r="M1682" s="1"/>
      <c r="P1682" s="163"/>
    </row>
    <row r="1683" spans="1:16">
      <c r="A1683" s="4"/>
      <c r="J1683" s="124"/>
      <c r="K1683" s="125"/>
      <c r="L1683" s="1"/>
      <c r="M1683" s="1"/>
      <c r="P1683" s="163"/>
    </row>
    <row r="1684" spans="1:16">
      <c r="A1684" s="4"/>
      <c r="J1684" s="124"/>
      <c r="K1684" s="125"/>
      <c r="L1684" s="1"/>
      <c r="M1684" s="1"/>
      <c r="P1684" s="163"/>
    </row>
    <row r="1685" spans="1:16">
      <c r="A1685" s="4"/>
      <c r="J1685" s="124"/>
      <c r="K1685" s="125"/>
      <c r="L1685" s="1"/>
      <c r="M1685" s="1"/>
      <c r="P1685" s="163"/>
    </row>
    <row r="1686" spans="1:16">
      <c r="A1686" s="4"/>
      <c r="J1686" s="124"/>
      <c r="K1686" s="125"/>
      <c r="L1686" s="1"/>
      <c r="M1686" s="1"/>
      <c r="P1686" s="163"/>
    </row>
    <row r="1687" spans="1:16">
      <c r="A1687" s="4"/>
      <c r="J1687" s="124"/>
      <c r="K1687" s="125"/>
      <c r="L1687" s="1"/>
      <c r="M1687" s="1"/>
      <c r="P1687" s="163"/>
    </row>
    <row r="1688" spans="1:16">
      <c r="A1688" s="4"/>
      <c r="J1688" s="124"/>
      <c r="K1688" s="125"/>
      <c r="L1688" s="1"/>
      <c r="M1688" s="1"/>
      <c r="P1688" s="163"/>
    </row>
    <row r="1689" spans="1:16">
      <c r="A1689" s="4"/>
      <c r="J1689" s="124"/>
      <c r="K1689" s="125"/>
      <c r="L1689" s="1"/>
      <c r="M1689" s="1"/>
      <c r="P1689" s="163"/>
    </row>
    <row r="1690" spans="1:16">
      <c r="A1690" s="4"/>
      <c r="J1690" s="124"/>
      <c r="K1690" s="125"/>
      <c r="L1690" s="1"/>
      <c r="M1690" s="1"/>
      <c r="P1690" s="163"/>
    </row>
    <row r="1691" spans="1:16">
      <c r="A1691" s="4"/>
      <c r="J1691" s="124"/>
      <c r="K1691" s="125"/>
      <c r="L1691" s="1"/>
      <c r="M1691" s="1"/>
      <c r="P1691" s="163"/>
    </row>
    <row r="1692" spans="1:16">
      <c r="A1692" s="4"/>
      <c r="J1692" s="124"/>
      <c r="K1692" s="125"/>
      <c r="L1692" s="1"/>
      <c r="M1692" s="1"/>
      <c r="P1692" s="163"/>
    </row>
    <row r="1693" spans="1:16">
      <c r="A1693" s="4"/>
      <c r="J1693" s="124"/>
      <c r="K1693" s="125"/>
      <c r="L1693" s="1"/>
      <c r="M1693" s="1"/>
      <c r="P1693" s="163"/>
    </row>
    <row r="1694" spans="1:16">
      <c r="A1694" s="4"/>
      <c r="J1694" s="124"/>
      <c r="K1694" s="125"/>
      <c r="L1694" s="1"/>
      <c r="M1694" s="1"/>
      <c r="P1694" s="163"/>
    </row>
    <row r="1695" spans="1:16">
      <c r="A1695" s="4"/>
      <c r="J1695" s="124"/>
      <c r="K1695" s="125"/>
      <c r="L1695" s="1"/>
      <c r="M1695" s="1"/>
      <c r="P1695" s="163"/>
    </row>
    <row r="1696" spans="1:16">
      <c r="A1696" s="4"/>
      <c r="J1696" s="124"/>
      <c r="K1696" s="125"/>
      <c r="L1696" s="1"/>
      <c r="M1696" s="1"/>
      <c r="P1696" s="163"/>
    </row>
    <row r="1697" spans="1:16">
      <c r="A1697" s="4"/>
      <c r="J1697" s="124"/>
      <c r="K1697" s="125"/>
      <c r="L1697" s="1"/>
      <c r="M1697" s="1"/>
      <c r="P1697" s="163"/>
    </row>
    <row r="1698" spans="1:16">
      <c r="A1698" s="4"/>
      <c r="J1698" s="124"/>
      <c r="K1698" s="125"/>
      <c r="L1698" s="1"/>
      <c r="M1698" s="1"/>
      <c r="P1698" s="163"/>
    </row>
    <row r="1699" spans="1:16">
      <c r="A1699" s="4"/>
      <c r="J1699" s="124"/>
      <c r="K1699" s="125"/>
      <c r="L1699" s="1"/>
      <c r="M1699" s="1"/>
      <c r="P1699" s="163"/>
    </row>
    <row r="1700" spans="1:16">
      <c r="A1700" s="4"/>
      <c r="J1700" s="124"/>
      <c r="K1700" s="125"/>
      <c r="L1700" s="1"/>
      <c r="M1700" s="1"/>
      <c r="P1700" s="163"/>
    </row>
    <row r="1701" spans="1:16">
      <c r="A1701" s="4"/>
      <c r="J1701" s="124"/>
      <c r="K1701" s="125"/>
      <c r="L1701" s="1"/>
      <c r="M1701" s="1"/>
      <c r="P1701" s="163"/>
    </row>
    <row r="1702" spans="1:16">
      <c r="A1702" s="4"/>
      <c r="J1702" s="124"/>
      <c r="K1702" s="125"/>
      <c r="L1702" s="1"/>
      <c r="M1702" s="1"/>
      <c r="P1702" s="163"/>
    </row>
    <row r="1703" spans="1:16">
      <c r="A1703" s="4"/>
      <c r="J1703" s="124"/>
      <c r="K1703" s="125"/>
      <c r="L1703" s="1"/>
      <c r="M1703" s="1"/>
      <c r="P1703" s="163"/>
    </row>
    <row r="1704" spans="1:16">
      <c r="A1704" s="4"/>
      <c r="J1704" s="124"/>
      <c r="K1704" s="125"/>
      <c r="L1704" s="1"/>
      <c r="M1704" s="1"/>
      <c r="P1704" s="163"/>
    </row>
    <row r="1705" spans="1:16">
      <c r="A1705" s="4"/>
      <c r="J1705" s="124"/>
      <c r="K1705" s="125"/>
      <c r="L1705" s="1"/>
      <c r="M1705" s="1"/>
      <c r="P1705" s="163"/>
    </row>
    <row r="1706" spans="1:16">
      <c r="A1706" s="4"/>
      <c r="J1706" s="124"/>
      <c r="K1706" s="125"/>
      <c r="L1706" s="1"/>
      <c r="M1706" s="1"/>
      <c r="P1706" s="163"/>
    </row>
    <row r="1707" spans="1:16">
      <c r="A1707" s="4"/>
      <c r="J1707" s="124"/>
      <c r="K1707" s="125"/>
      <c r="L1707" s="1"/>
      <c r="M1707" s="1"/>
      <c r="P1707" s="163"/>
    </row>
    <row r="1708" spans="1:16">
      <c r="A1708" s="4"/>
      <c r="J1708" s="124"/>
      <c r="K1708" s="125"/>
      <c r="L1708" s="1"/>
      <c r="M1708" s="1"/>
      <c r="P1708" s="163"/>
    </row>
    <row r="1709" spans="1:16">
      <c r="A1709" s="4"/>
      <c r="J1709" s="124"/>
      <c r="K1709" s="125"/>
      <c r="L1709" s="1"/>
      <c r="M1709" s="1"/>
      <c r="P1709" s="163"/>
    </row>
    <row r="1710" spans="1:16">
      <c r="A1710" s="4"/>
      <c r="J1710" s="124"/>
      <c r="K1710" s="125"/>
      <c r="L1710" s="1"/>
      <c r="M1710" s="1"/>
      <c r="P1710" s="163"/>
    </row>
    <row r="1711" spans="1:16">
      <c r="A1711" s="4"/>
      <c r="J1711" s="124"/>
      <c r="K1711" s="125"/>
      <c r="L1711" s="1"/>
      <c r="M1711" s="1"/>
      <c r="P1711" s="163"/>
    </row>
    <row r="1712" spans="1:16">
      <c r="A1712" s="4"/>
      <c r="J1712" s="124"/>
      <c r="K1712" s="125"/>
      <c r="L1712" s="1"/>
      <c r="M1712" s="1"/>
      <c r="P1712" s="163"/>
    </row>
    <row r="1713" spans="1:16">
      <c r="A1713" s="4"/>
      <c r="J1713" s="124"/>
      <c r="K1713" s="125"/>
      <c r="L1713" s="1"/>
      <c r="M1713" s="1"/>
      <c r="P1713" s="163"/>
    </row>
    <row r="1714" spans="1:16">
      <c r="A1714" s="4"/>
      <c r="J1714" s="124"/>
      <c r="K1714" s="125"/>
      <c r="L1714" s="1"/>
      <c r="M1714" s="1"/>
      <c r="P1714" s="163"/>
    </row>
    <row r="1715" spans="1:16">
      <c r="A1715" s="4"/>
      <c r="J1715" s="124"/>
      <c r="K1715" s="125"/>
      <c r="L1715" s="1"/>
      <c r="M1715" s="1"/>
      <c r="P1715" s="163"/>
    </row>
    <row r="1716" spans="1:16">
      <c r="A1716" s="4"/>
      <c r="J1716" s="124"/>
      <c r="K1716" s="125"/>
      <c r="L1716" s="1"/>
      <c r="M1716" s="1"/>
      <c r="P1716" s="163"/>
    </row>
    <row r="1717" spans="1:16">
      <c r="A1717" s="4"/>
      <c r="J1717" s="124"/>
      <c r="K1717" s="125"/>
      <c r="L1717" s="1"/>
      <c r="M1717" s="1"/>
      <c r="P1717" s="163"/>
    </row>
    <row r="1718" spans="1:16">
      <c r="A1718" s="4"/>
      <c r="J1718" s="124"/>
      <c r="K1718" s="125"/>
      <c r="L1718" s="1"/>
      <c r="M1718" s="1"/>
      <c r="P1718" s="163"/>
    </row>
    <row r="1719" spans="1:16">
      <c r="A1719" s="4"/>
      <c r="J1719" s="124"/>
      <c r="K1719" s="125"/>
      <c r="L1719" s="1"/>
      <c r="M1719" s="1"/>
      <c r="P1719" s="163"/>
    </row>
    <row r="1720" spans="1:16">
      <c r="A1720" s="4"/>
      <c r="J1720" s="124"/>
      <c r="K1720" s="125"/>
      <c r="L1720" s="1"/>
      <c r="M1720" s="1"/>
      <c r="P1720" s="163"/>
    </row>
    <row r="1721" spans="1:16">
      <c r="A1721" s="4"/>
      <c r="J1721" s="124"/>
      <c r="K1721" s="125"/>
      <c r="L1721" s="1"/>
      <c r="M1721" s="1"/>
      <c r="P1721" s="163"/>
    </row>
    <row r="1722" spans="1:16">
      <c r="A1722" s="4"/>
      <c r="J1722" s="124"/>
      <c r="K1722" s="125"/>
      <c r="L1722" s="1"/>
      <c r="M1722" s="1"/>
      <c r="P1722" s="163"/>
    </row>
    <row r="1723" spans="1:16">
      <c r="A1723" s="4"/>
      <c r="J1723" s="124"/>
      <c r="K1723" s="125"/>
      <c r="L1723" s="1"/>
      <c r="M1723" s="1"/>
      <c r="P1723" s="163"/>
    </row>
    <row r="1724" spans="1:16">
      <c r="A1724" s="4"/>
      <c r="J1724" s="124"/>
      <c r="K1724" s="125"/>
      <c r="L1724" s="1"/>
      <c r="M1724" s="1"/>
      <c r="P1724" s="163"/>
    </row>
    <row r="1725" spans="1:16">
      <c r="A1725" s="4"/>
      <c r="J1725" s="124"/>
      <c r="K1725" s="125"/>
      <c r="L1725" s="1"/>
      <c r="M1725" s="1"/>
      <c r="P1725" s="163"/>
    </row>
    <row r="1726" spans="1:16">
      <c r="A1726" s="4"/>
      <c r="J1726" s="124"/>
      <c r="K1726" s="125"/>
      <c r="L1726" s="1"/>
      <c r="M1726" s="1"/>
      <c r="P1726" s="163"/>
    </row>
    <row r="1727" spans="1:16">
      <c r="A1727" s="4"/>
      <c r="J1727" s="124"/>
      <c r="K1727" s="125"/>
      <c r="L1727" s="1"/>
      <c r="M1727" s="1"/>
      <c r="P1727" s="163"/>
    </row>
    <row r="1728" spans="1:16">
      <c r="A1728" s="4"/>
      <c r="J1728" s="124"/>
      <c r="K1728" s="125"/>
      <c r="L1728" s="1"/>
      <c r="M1728" s="1"/>
      <c r="P1728" s="163"/>
    </row>
    <row r="1729" spans="1:16">
      <c r="A1729" s="4"/>
      <c r="J1729" s="124"/>
      <c r="K1729" s="125"/>
      <c r="L1729" s="1"/>
      <c r="M1729" s="1"/>
      <c r="P1729" s="163"/>
    </row>
    <row r="1730" spans="1:16">
      <c r="A1730" s="4"/>
      <c r="J1730" s="124"/>
      <c r="K1730" s="125"/>
      <c r="L1730" s="1"/>
      <c r="M1730" s="1"/>
      <c r="P1730" s="163"/>
    </row>
    <row r="1731" spans="1:16">
      <c r="A1731" s="4"/>
      <c r="J1731" s="124"/>
      <c r="K1731" s="125"/>
      <c r="L1731" s="1"/>
      <c r="M1731" s="1"/>
      <c r="P1731" s="163"/>
    </row>
    <row r="1732" spans="1:16">
      <c r="A1732" s="4"/>
      <c r="J1732" s="124"/>
      <c r="K1732" s="125"/>
      <c r="L1732" s="1"/>
      <c r="M1732" s="1"/>
      <c r="P1732" s="163"/>
    </row>
    <row r="1733" spans="1:16">
      <c r="A1733" s="4"/>
      <c r="J1733" s="124"/>
      <c r="K1733" s="125"/>
      <c r="L1733" s="1"/>
      <c r="M1733" s="1"/>
      <c r="P1733" s="163"/>
    </row>
    <row r="1734" spans="1:16">
      <c r="A1734" s="4"/>
      <c r="J1734" s="124"/>
      <c r="K1734" s="125"/>
      <c r="L1734" s="1"/>
      <c r="M1734" s="1"/>
      <c r="P1734" s="163"/>
    </row>
    <row r="1735" spans="1:16">
      <c r="A1735" s="4"/>
      <c r="J1735" s="124"/>
      <c r="K1735" s="125"/>
      <c r="L1735" s="1"/>
      <c r="M1735" s="1"/>
      <c r="P1735" s="163"/>
    </row>
    <row r="1736" spans="1:16">
      <c r="A1736" s="4"/>
      <c r="J1736" s="124"/>
      <c r="K1736" s="125"/>
      <c r="L1736" s="1"/>
      <c r="M1736" s="1"/>
      <c r="P1736" s="163"/>
    </row>
    <row r="1737" spans="1:16">
      <c r="A1737" s="4"/>
      <c r="J1737" s="124"/>
      <c r="K1737" s="125"/>
      <c r="L1737" s="1"/>
      <c r="M1737" s="1"/>
      <c r="P1737" s="163"/>
    </row>
    <row r="1738" spans="1:16">
      <c r="A1738" s="4"/>
      <c r="J1738" s="124"/>
      <c r="K1738" s="125"/>
      <c r="L1738" s="1"/>
      <c r="M1738" s="1"/>
      <c r="P1738" s="163"/>
    </row>
    <row r="1739" spans="1:16">
      <c r="A1739" s="4"/>
      <c r="J1739" s="124"/>
      <c r="K1739" s="125"/>
      <c r="L1739" s="1"/>
      <c r="M1739" s="1"/>
      <c r="P1739" s="163"/>
    </row>
    <row r="1740" spans="1:16">
      <c r="A1740" s="4"/>
      <c r="J1740" s="124"/>
      <c r="K1740" s="125"/>
      <c r="L1740" s="1"/>
      <c r="M1740" s="1"/>
      <c r="P1740" s="163"/>
    </row>
    <row r="1741" spans="1:16">
      <c r="A1741" s="4"/>
      <c r="J1741" s="124"/>
      <c r="K1741" s="125"/>
      <c r="L1741" s="1"/>
      <c r="M1741" s="1"/>
      <c r="P1741" s="163"/>
    </row>
    <row r="1742" spans="1:16">
      <c r="A1742" s="4"/>
      <c r="J1742" s="124"/>
      <c r="K1742" s="125"/>
      <c r="L1742" s="1"/>
      <c r="M1742" s="1"/>
      <c r="P1742" s="163"/>
    </row>
    <row r="1743" spans="1:16">
      <c r="A1743" s="4"/>
      <c r="J1743" s="124"/>
      <c r="K1743" s="125"/>
      <c r="L1743" s="1"/>
      <c r="M1743" s="1"/>
      <c r="P1743" s="163"/>
    </row>
    <row r="1744" spans="1:16">
      <c r="A1744" s="4"/>
      <c r="J1744" s="124"/>
      <c r="K1744" s="125"/>
      <c r="L1744" s="1"/>
      <c r="M1744" s="1"/>
      <c r="P1744" s="163"/>
    </row>
    <row r="1745" spans="1:16">
      <c r="A1745" s="4"/>
      <c r="J1745" s="124"/>
      <c r="K1745" s="125"/>
      <c r="L1745" s="1"/>
      <c r="M1745" s="1"/>
      <c r="P1745" s="163"/>
    </row>
    <row r="1746" spans="1:16">
      <c r="A1746" s="4"/>
      <c r="J1746" s="124"/>
      <c r="K1746" s="125"/>
      <c r="L1746" s="1"/>
      <c r="M1746" s="1"/>
      <c r="P1746" s="163"/>
    </row>
    <row r="1747" spans="1:16">
      <c r="A1747" s="4"/>
      <c r="J1747" s="124"/>
      <c r="K1747" s="125"/>
      <c r="L1747" s="1"/>
      <c r="M1747" s="1"/>
      <c r="P1747" s="163"/>
    </row>
    <row r="1748" spans="1:16">
      <c r="A1748" s="4"/>
      <c r="J1748" s="124"/>
      <c r="K1748" s="125"/>
      <c r="L1748" s="1"/>
      <c r="M1748" s="1"/>
      <c r="P1748" s="163"/>
    </row>
    <row r="1749" spans="1:16">
      <c r="A1749" s="4"/>
      <c r="J1749" s="124"/>
      <c r="K1749" s="125"/>
      <c r="L1749" s="1"/>
      <c r="M1749" s="1"/>
      <c r="P1749" s="163"/>
    </row>
    <row r="1750" spans="1:16">
      <c r="A1750" s="4"/>
      <c r="J1750" s="124"/>
      <c r="K1750" s="125"/>
      <c r="L1750" s="1"/>
      <c r="M1750" s="1"/>
      <c r="P1750" s="163"/>
    </row>
    <row r="1751" spans="1:16">
      <c r="A1751" s="4"/>
      <c r="J1751" s="124"/>
      <c r="K1751" s="125"/>
      <c r="L1751" s="1"/>
      <c r="M1751" s="1"/>
      <c r="P1751" s="163"/>
    </row>
    <row r="1752" spans="1:16">
      <c r="A1752" s="4"/>
      <c r="J1752" s="124"/>
      <c r="K1752" s="125"/>
      <c r="L1752" s="1"/>
      <c r="M1752" s="1"/>
      <c r="P1752" s="163"/>
    </row>
    <row r="1753" spans="1:16">
      <c r="A1753" s="4"/>
      <c r="J1753" s="124"/>
      <c r="K1753" s="125"/>
      <c r="L1753" s="1"/>
      <c r="M1753" s="1"/>
      <c r="P1753" s="163"/>
    </row>
    <row r="1754" spans="1:16">
      <c r="A1754" s="4"/>
      <c r="J1754" s="124"/>
      <c r="K1754" s="125"/>
      <c r="L1754" s="1"/>
      <c r="M1754" s="1"/>
      <c r="P1754" s="163"/>
    </row>
    <row r="1755" spans="1:16">
      <c r="A1755" s="4"/>
      <c r="J1755" s="124"/>
      <c r="K1755" s="125"/>
      <c r="L1755" s="1"/>
      <c r="M1755" s="1"/>
      <c r="P1755" s="163"/>
    </row>
    <row r="1756" spans="1:16">
      <c r="A1756" s="4"/>
      <c r="J1756" s="124"/>
      <c r="K1756" s="125"/>
      <c r="L1756" s="1"/>
      <c r="M1756" s="1"/>
      <c r="P1756" s="163"/>
    </row>
    <row r="1757" spans="1:16">
      <c r="A1757" s="4"/>
      <c r="J1757" s="124"/>
      <c r="K1757" s="125"/>
      <c r="L1757" s="1"/>
      <c r="M1757" s="1"/>
      <c r="P1757" s="163"/>
    </row>
    <row r="1758" spans="1:16">
      <c r="A1758" s="4"/>
      <c r="J1758" s="124"/>
      <c r="K1758" s="125"/>
      <c r="L1758" s="1"/>
      <c r="M1758" s="1"/>
      <c r="P1758" s="163"/>
    </row>
    <row r="1759" spans="1:16">
      <c r="A1759" s="4"/>
      <c r="J1759" s="124"/>
      <c r="K1759" s="125"/>
      <c r="L1759" s="1"/>
      <c r="M1759" s="1"/>
      <c r="P1759" s="163"/>
    </row>
    <row r="1760" spans="1:16">
      <c r="A1760" s="4"/>
      <c r="J1760" s="124"/>
      <c r="K1760" s="125"/>
      <c r="L1760" s="1"/>
      <c r="M1760" s="1"/>
      <c r="P1760" s="163"/>
    </row>
    <row r="1761" spans="1:16">
      <c r="A1761" s="4"/>
      <c r="J1761" s="124"/>
      <c r="K1761" s="125"/>
      <c r="L1761" s="1"/>
      <c r="M1761" s="1"/>
      <c r="P1761" s="163"/>
    </row>
    <row r="1762" spans="1:16">
      <c r="A1762" s="4"/>
      <c r="J1762" s="124"/>
      <c r="K1762" s="125"/>
      <c r="L1762" s="1"/>
      <c r="M1762" s="1"/>
      <c r="P1762" s="163"/>
    </row>
    <row r="1763" spans="1:16">
      <c r="A1763" s="4"/>
      <c r="J1763" s="124"/>
      <c r="K1763" s="125"/>
      <c r="L1763" s="1"/>
      <c r="M1763" s="1"/>
      <c r="P1763" s="163"/>
    </row>
    <row r="1764" spans="1:16">
      <c r="A1764" s="4"/>
      <c r="J1764" s="124"/>
      <c r="K1764" s="125"/>
      <c r="L1764" s="1"/>
      <c r="M1764" s="1"/>
      <c r="P1764" s="163"/>
    </row>
    <row r="1765" spans="1:16">
      <c r="A1765" s="4"/>
      <c r="J1765" s="124"/>
      <c r="K1765" s="125"/>
      <c r="L1765" s="1"/>
      <c r="M1765" s="1"/>
      <c r="P1765" s="163"/>
    </row>
    <row r="1766" spans="1:16">
      <c r="A1766" s="4"/>
      <c r="J1766" s="124"/>
      <c r="K1766" s="125"/>
      <c r="L1766" s="1"/>
      <c r="M1766" s="1"/>
      <c r="P1766" s="163"/>
    </row>
    <row r="1767" spans="1:16">
      <c r="A1767" s="4"/>
      <c r="J1767" s="124"/>
      <c r="K1767" s="125"/>
      <c r="L1767" s="1"/>
      <c r="M1767" s="1"/>
      <c r="P1767" s="163"/>
    </row>
    <row r="1768" spans="1:16">
      <c r="A1768" s="4"/>
      <c r="J1768" s="124"/>
      <c r="K1768" s="125"/>
      <c r="L1768" s="1"/>
      <c r="M1768" s="1"/>
      <c r="P1768" s="163"/>
    </row>
    <row r="1769" spans="1:16">
      <c r="A1769" s="4"/>
      <c r="J1769" s="124"/>
      <c r="K1769" s="125"/>
      <c r="L1769" s="1"/>
      <c r="M1769" s="1"/>
      <c r="P1769" s="163"/>
    </row>
    <row r="1770" spans="1:16">
      <c r="A1770" s="4"/>
      <c r="J1770" s="124"/>
      <c r="K1770" s="125"/>
      <c r="L1770" s="1"/>
      <c r="M1770" s="1"/>
      <c r="P1770" s="163"/>
    </row>
    <row r="1771" spans="1:16">
      <c r="A1771" s="4"/>
      <c r="J1771" s="124"/>
      <c r="K1771" s="125"/>
      <c r="L1771" s="1"/>
      <c r="M1771" s="1"/>
      <c r="P1771" s="163"/>
    </row>
    <row r="1772" spans="1:16">
      <c r="A1772" s="4"/>
      <c r="J1772" s="124"/>
      <c r="K1772" s="125"/>
      <c r="L1772" s="1"/>
      <c r="M1772" s="1"/>
      <c r="P1772" s="163"/>
    </row>
    <row r="1773" spans="1:16">
      <c r="A1773" s="4"/>
      <c r="J1773" s="124"/>
      <c r="K1773" s="125"/>
      <c r="L1773" s="1"/>
      <c r="M1773" s="1"/>
      <c r="P1773" s="163"/>
    </row>
    <row r="1774" spans="1:16">
      <c r="A1774" s="4"/>
      <c r="J1774" s="124"/>
      <c r="K1774" s="125"/>
      <c r="L1774" s="1"/>
      <c r="M1774" s="1"/>
      <c r="P1774" s="163"/>
    </row>
    <row r="1775" spans="1:16">
      <c r="A1775" s="4"/>
      <c r="J1775" s="124"/>
      <c r="K1775" s="125"/>
      <c r="L1775" s="1"/>
      <c r="M1775" s="1"/>
      <c r="P1775" s="163"/>
    </row>
    <row r="1776" spans="1:16">
      <c r="A1776" s="4"/>
      <c r="J1776" s="124"/>
      <c r="K1776" s="125"/>
      <c r="L1776" s="1"/>
      <c r="M1776" s="1"/>
      <c r="P1776" s="163"/>
    </row>
    <row r="1777" spans="1:16">
      <c r="A1777" s="4"/>
      <c r="J1777" s="124"/>
      <c r="K1777" s="125"/>
      <c r="L1777" s="1"/>
      <c r="M1777" s="1"/>
      <c r="P1777" s="163"/>
    </row>
    <row r="1778" spans="1:16">
      <c r="A1778" s="4"/>
      <c r="J1778" s="124"/>
      <c r="K1778" s="125"/>
      <c r="L1778" s="1"/>
      <c r="M1778" s="1"/>
      <c r="P1778" s="163"/>
    </row>
    <row r="1779" spans="1:16">
      <c r="A1779" s="4"/>
      <c r="J1779" s="124"/>
      <c r="K1779" s="125"/>
      <c r="L1779" s="1"/>
      <c r="M1779" s="1"/>
      <c r="P1779" s="163"/>
    </row>
    <row r="1780" spans="1:16">
      <c r="A1780" s="4"/>
      <c r="J1780" s="124"/>
      <c r="K1780" s="125"/>
      <c r="L1780" s="1"/>
      <c r="M1780" s="1"/>
      <c r="P1780" s="163"/>
    </row>
    <row r="1781" spans="1:16">
      <c r="A1781" s="4"/>
      <c r="J1781" s="124"/>
      <c r="K1781" s="125"/>
      <c r="L1781" s="1"/>
      <c r="M1781" s="1"/>
      <c r="P1781" s="163"/>
    </row>
    <row r="1782" spans="1:16">
      <c r="A1782" s="4"/>
      <c r="J1782" s="124"/>
      <c r="K1782" s="125"/>
      <c r="L1782" s="1"/>
      <c r="M1782" s="1"/>
      <c r="P1782" s="163"/>
    </row>
    <row r="1783" spans="1:16">
      <c r="A1783" s="4"/>
      <c r="J1783" s="124"/>
      <c r="K1783" s="125"/>
      <c r="L1783" s="1"/>
      <c r="M1783" s="1"/>
      <c r="P1783" s="163"/>
    </row>
    <row r="1784" spans="1:16">
      <c r="A1784" s="4"/>
      <c r="J1784" s="124"/>
      <c r="K1784" s="125"/>
      <c r="L1784" s="1"/>
      <c r="M1784" s="1"/>
      <c r="P1784" s="163"/>
    </row>
    <row r="1785" spans="1:16">
      <c r="A1785" s="4"/>
      <c r="J1785" s="124"/>
      <c r="K1785" s="125"/>
      <c r="L1785" s="1"/>
      <c r="M1785" s="1"/>
      <c r="P1785" s="163"/>
    </row>
    <row r="1786" spans="1:16">
      <c r="A1786" s="4"/>
      <c r="J1786" s="124"/>
      <c r="K1786" s="125"/>
      <c r="L1786" s="1"/>
      <c r="M1786" s="1"/>
      <c r="P1786" s="163"/>
    </row>
    <row r="1787" spans="1:16">
      <c r="A1787" s="4"/>
      <c r="J1787" s="124"/>
      <c r="K1787" s="125"/>
      <c r="L1787" s="1"/>
      <c r="M1787" s="1"/>
      <c r="P1787" s="163"/>
    </row>
    <row r="1788" spans="1:16">
      <c r="A1788" s="4"/>
      <c r="J1788" s="124"/>
      <c r="K1788" s="125"/>
      <c r="L1788" s="1"/>
      <c r="M1788" s="1"/>
      <c r="P1788" s="163"/>
    </row>
    <row r="1789" spans="1:16">
      <c r="A1789" s="4"/>
      <c r="J1789" s="124"/>
      <c r="K1789" s="125"/>
      <c r="L1789" s="1"/>
      <c r="M1789" s="1"/>
      <c r="P1789" s="163"/>
    </row>
    <row r="1790" spans="1:16">
      <c r="A1790" s="4"/>
      <c r="J1790" s="124"/>
      <c r="K1790" s="125"/>
      <c r="L1790" s="1"/>
      <c r="M1790" s="1"/>
      <c r="P1790" s="163"/>
    </row>
    <row r="1791" spans="1:16">
      <c r="A1791" s="4"/>
      <c r="J1791" s="124"/>
      <c r="K1791" s="125"/>
      <c r="L1791" s="1"/>
      <c r="M1791" s="1"/>
      <c r="P1791" s="163"/>
    </row>
    <row r="1792" spans="1:16">
      <c r="A1792" s="4"/>
      <c r="J1792" s="124"/>
      <c r="K1792" s="125"/>
      <c r="L1792" s="1"/>
      <c r="M1792" s="1"/>
      <c r="P1792" s="163"/>
    </row>
    <row r="1793" spans="1:16">
      <c r="A1793" s="4"/>
      <c r="J1793" s="124"/>
      <c r="K1793" s="125"/>
      <c r="L1793" s="1"/>
      <c r="M1793" s="1"/>
      <c r="P1793" s="163"/>
    </row>
    <row r="1794" spans="1:16">
      <c r="A1794" s="4"/>
      <c r="J1794" s="124"/>
      <c r="K1794" s="125"/>
      <c r="L1794" s="1"/>
      <c r="M1794" s="1"/>
      <c r="P1794" s="163"/>
    </row>
    <row r="1795" spans="1:16">
      <c r="A1795" s="4"/>
      <c r="J1795" s="124"/>
      <c r="K1795" s="125"/>
      <c r="L1795" s="1"/>
      <c r="M1795" s="1"/>
      <c r="P1795" s="163"/>
    </row>
    <row r="1796" spans="1:16">
      <c r="A1796" s="4"/>
      <c r="J1796" s="124"/>
      <c r="K1796" s="125"/>
      <c r="L1796" s="1"/>
      <c r="M1796" s="1"/>
      <c r="P1796" s="163"/>
    </row>
    <row r="1797" spans="1:16">
      <c r="A1797" s="4"/>
      <c r="J1797" s="124"/>
      <c r="K1797" s="125"/>
      <c r="L1797" s="1"/>
      <c r="M1797" s="1"/>
      <c r="P1797" s="163"/>
    </row>
    <row r="1798" spans="1:16">
      <c r="A1798" s="4"/>
      <c r="J1798" s="124"/>
      <c r="K1798" s="125"/>
      <c r="L1798" s="1"/>
      <c r="M1798" s="1"/>
      <c r="P1798" s="163"/>
    </row>
    <row r="1799" spans="1:16">
      <c r="A1799" s="4"/>
      <c r="J1799" s="124"/>
      <c r="K1799" s="125"/>
      <c r="L1799" s="1"/>
      <c r="M1799" s="1"/>
      <c r="P1799" s="163"/>
    </row>
    <row r="1800" spans="1:16">
      <c r="A1800" s="4"/>
      <c r="J1800" s="124"/>
      <c r="K1800" s="125"/>
      <c r="L1800" s="1"/>
      <c r="M1800" s="1"/>
      <c r="P1800" s="163"/>
    </row>
    <row r="1801" spans="1:16">
      <c r="A1801" s="4"/>
      <c r="J1801" s="124"/>
      <c r="K1801" s="125"/>
      <c r="L1801" s="1"/>
      <c r="M1801" s="1"/>
      <c r="P1801" s="163"/>
    </row>
    <row r="1802" spans="1:16">
      <c r="A1802" s="4"/>
      <c r="J1802" s="124"/>
      <c r="K1802" s="125"/>
      <c r="L1802" s="1"/>
      <c r="M1802" s="1"/>
      <c r="P1802" s="163"/>
    </row>
    <row r="1803" spans="1:16">
      <c r="A1803" s="4"/>
      <c r="J1803" s="124"/>
      <c r="K1803" s="125"/>
      <c r="L1803" s="1"/>
      <c r="M1803" s="1"/>
      <c r="P1803" s="163"/>
    </row>
    <row r="1804" spans="1:16">
      <c r="A1804" s="4"/>
      <c r="J1804" s="124"/>
      <c r="K1804" s="125"/>
      <c r="L1804" s="1"/>
      <c r="M1804" s="1"/>
      <c r="P1804" s="163"/>
    </row>
    <row r="1805" spans="1:16">
      <c r="A1805" s="4"/>
      <c r="J1805" s="124"/>
      <c r="K1805" s="125"/>
      <c r="L1805" s="1"/>
      <c r="M1805" s="1"/>
      <c r="P1805" s="163"/>
    </row>
    <row r="1806" spans="1:16">
      <c r="A1806" s="4"/>
      <c r="J1806" s="124"/>
      <c r="K1806" s="125"/>
      <c r="L1806" s="1"/>
      <c r="M1806" s="1"/>
      <c r="P1806" s="163"/>
    </row>
    <row r="1807" spans="1:16">
      <c r="A1807" s="4"/>
      <c r="J1807" s="124"/>
      <c r="K1807" s="125"/>
      <c r="L1807" s="1"/>
      <c r="M1807" s="1"/>
      <c r="P1807" s="163"/>
    </row>
    <row r="1808" spans="1:16">
      <c r="A1808" s="4"/>
      <c r="J1808" s="124"/>
      <c r="K1808" s="125"/>
      <c r="L1808" s="1"/>
      <c r="M1808" s="1"/>
      <c r="P1808" s="163"/>
    </row>
    <row r="1809" spans="1:16">
      <c r="A1809" s="4"/>
      <c r="J1809" s="124"/>
      <c r="K1809" s="125"/>
      <c r="L1809" s="1"/>
      <c r="M1809" s="1"/>
      <c r="P1809" s="163"/>
    </row>
    <row r="1810" spans="1:16">
      <c r="A1810" s="4"/>
      <c r="J1810" s="124"/>
      <c r="K1810" s="125"/>
      <c r="L1810" s="1"/>
      <c r="M1810" s="1"/>
      <c r="P1810" s="163"/>
    </row>
    <row r="1811" spans="1:16">
      <c r="A1811" s="4"/>
      <c r="J1811" s="124"/>
      <c r="K1811" s="125"/>
      <c r="L1811" s="1"/>
      <c r="M1811" s="1"/>
      <c r="P1811" s="163"/>
    </row>
    <row r="1812" spans="1:16">
      <c r="A1812" s="4"/>
      <c r="J1812" s="124"/>
      <c r="K1812" s="125"/>
      <c r="L1812" s="1"/>
      <c r="M1812" s="1"/>
      <c r="P1812" s="163"/>
    </row>
    <row r="1813" spans="1:16">
      <c r="A1813" s="4"/>
      <c r="J1813" s="124"/>
      <c r="K1813" s="125"/>
      <c r="L1813" s="1"/>
      <c r="M1813" s="1"/>
      <c r="P1813" s="163"/>
    </row>
    <row r="1814" spans="1:16">
      <c r="A1814" s="4"/>
      <c r="J1814" s="124"/>
      <c r="K1814" s="125"/>
      <c r="L1814" s="1"/>
      <c r="M1814" s="1"/>
      <c r="P1814" s="163"/>
    </row>
    <row r="1815" spans="1:16">
      <c r="A1815" s="4"/>
      <c r="J1815" s="124"/>
      <c r="K1815" s="125"/>
      <c r="L1815" s="1"/>
      <c r="M1815" s="1"/>
      <c r="P1815" s="163"/>
    </row>
    <row r="1816" spans="1:16">
      <c r="A1816" s="4"/>
      <c r="J1816" s="124"/>
      <c r="K1816" s="125"/>
      <c r="L1816" s="1"/>
      <c r="M1816" s="1"/>
      <c r="P1816" s="163"/>
    </row>
    <row r="1817" spans="1:16">
      <c r="A1817" s="4"/>
      <c r="J1817" s="124"/>
      <c r="K1817" s="125"/>
      <c r="L1817" s="1"/>
      <c r="M1817" s="1"/>
      <c r="P1817" s="163"/>
    </row>
    <row r="1818" spans="1:16">
      <c r="A1818" s="4"/>
      <c r="J1818" s="124"/>
      <c r="K1818" s="125"/>
      <c r="L1818" s="1"/>
      <c r="M1818" s="1"/>
      <c r="P1818" s="163"/>
    </row>
    <row r="1819" spans="1:16">
      <c r="A1819" s="4"/>
      <c r="J1819" s="124"/>
      <c r="K1819" s="125"/>
      <c r="L1819" s="1"/>
      <c r="M1819" s="1"/>
      <c r="P1819" s="163"/>
    </row>
    <row r="1820" spans="1:16">
      <c r="A1820" s="4"/>
      <c r="J1820" s="124"/>
      <c r="K1820" s="125"/>
      <c r="L1820" s="1"/>
      <c r="M1820" s="1"/>
      <c r="P1820" s="163"/>
    </row>
    <row r="1821" spans="1:16">
      <c r="A1821" s="4"/>
      <c r="J1821" s="124"/>
      <c r="K1821" s="125"/>
      <c r="L1821" s="1"/>
      <c r="M1821" s="1"/>
      <c r="P1821" s="163"/>
    </row>
    <row r="1822" spans="1:16">
      <c r="A1822" s="4"/>
      <c r="J1822" s="124"/>
      <c r="K1822" s="125"/>
      <c r="L1822" s="1"/>
      <c r="M1822" s="1"/>
      <c r="P1822" s="163"/>
    </row>
    <row r="1823" spans="1:16">
      <c r="A1823" s="4"/>
      <c r="J1823" s="124"/>
      <c r="K1823" s="125"/>
      <c r="L1823" s="1"/>
      <c r="M1823" s="1"/>
      <c r="P1823" s="163"/>
    </row>
    <row r="1824" spans="1:16">
      <c r="A1824" s="4"/>
      <c r="J1824" s="124"/>
      <c r="K1824" s="125"/>
      <c r="L1824" s="1"/>
      <c r="M1824" s="1"/>
      <c r="P1824" s="163"/>
    </row>
    <row r="1825" spans="1:16">
      <c r="A1825" s="4"/>
      <c r="J1825" s="124"/>
      <c r="K1825" s="125"/>
      <c r="L1825" s="1"/>
      <c r="M1825" s="1"/>
      <c r="P1825" s="163"/>
    </row>
    <row r="1826" spans="1:16">
      <c r="A1826" s="4"/>
      <c r="J1826" s="124"/>
      <c r="K1826" s="125"/>
      <c r="L1826" s="1"/>
      <c r="M1826" s="1"/>
      <c r="P1826" s="163"/>
    </row>
    <row r="1827" spans="1:16">
      <c r="A1827" s="4"/>
      <c r="J1827" s="124"/>
      <c r="K1827" s="125"/>
      <c r="L1827" s="1"/>
      <c r="M1827" s="1"/>
      <c r="P1827" s="163"/>
    </row>
    <row r="1828" spans="1:16">
      <c r="A1828" s="4"/>
      <c r="J1828" s="124"/>
      <c r="K1828" s="125"/>
      <c r="L1828" s="1"/>
      <c r="M1828" s="1"/>
      <c r="P1828" s="163"/>
    </row>
    <row r="1829" spans="1:16">
      <c r="A1829" s="4"/>
      <c r="J1829" s="124"/>
      <c r="K1829" s="125"/>
      <c r="L1829" s="1"/>
      <c r="M1829" s="1"/>
      <c r="P1829" s="163"/>
    </row>
    <row r="1830" spans="1:16">
      <c r="A1830" s="4"/>
      <c r="J1830" s="124"/>
      <c r="K1830" s="125"/>
      <c r="L1830" s="1"/>
      <c r="M1830" s="1"/>
      <c r="P1830" s="163"/>
    </row>
    <row r="1831" spans="1:16">
      <c r="A1831" s="4"/>
      <c r="J1831" s="124"/>
      <c r="K1831" s="125"/>
      <c r="L1831" s="1"/>
      <c r="M1831" s="1"/>
      <c r="P1831" s="163"/>
    </row>
    <row r="1832" spans="1:16">
      <c r="A1832" s="4"/>
      <c r="J1832" s="124"/>
      <c r="K1832" s="125"/>
      <c r="L1832" s="1"/>
      <c r="M1832" s="1"/>
      <c r="P1832" s="163"/>
    </row>
    <row r="1833" spans="1:16">
      <c r="A1833" s="4"/>
      <c r="J1833" s="124"/>
      <c r="K1833" s="125"/>
      <c r="L1833" s="1"/>
      <c r="M1833" s="1"/>
      <c r="P1833" s="163"/>
    </row>
    <row r="1834" spans="1:16">
      <c r="A1834" s="4"/>
      <c r="J1834" s="124"/>
      <c r="K1834" s="125"/>
      <c r="L1834" s="1"/>
      <c r="M1834" s="1"/>
      <c r="P1834" s="163"/>
    </row>
    <row r="1835" spans="1:16">
      <c r="A1835" s="4"/>
      <c r="J1835" s="124"/>
      <c r="K1835" s="125"/>
      <c r="L1835" s="1"/>
      <c r="M1835" s="1"/>
      <c r="P1835" s="163"/>
    </row>
    <row r="1836" spans="1:16">
      <c r="A1836" s="4"/>
      <c r="J1836" s="124"/>
      <c r="K1836" s="125"/>
      <c r="L1836" s="1"/>
      <c r="M1836" s="1"/>
      <c r="P1836" s="163"/>
    </row>
    <row r="1837" spans="1:16">
      <c r="A1837" s="4"/>
      <c r="J1837" s="124"/>
      <c r="K1837" s="125"/>
      <c r="L1837" s="1"/>
      <c r="M1837" s="1"/>
      <c r="P1837" s="163"/>
    </row>
    <row r="1838" spans="1:16">
      <c r="A1838" s="4"/>
      <c r="J1838" s="124"/>
      <c r="K1838" s="125"/>
      <c r="L1838" s="1"/>
      <c r="M1838" s="1"/>
      <c r="P1838" s="163"/>
    </row>
    <row r="1839" spans="1:16">
      <c r="A1839" s="4"/>
      <c r="J1839" s="124"/>
      <c r="K1839" s="125"/>
      <c r="L1839" s="1"/>
      <c r="M1839" s="1"/>
      <c r="P1839" s="163"/>
    </row>
    <row r="1840" spans="1:16">
      <c r="A1840" s="4"/>
      <c r="J1840" s="124"/>
      <c r="K1840" s="125"/>
      <c r="L1840" s="1"/>
      <c r="M1840" s="1"/>
      <c r="P1840" s="163"/>
    </row>
    <row r="1841" spans="1:16">
      <c r="A1841" s="4"/>
      <c r="J1841" s="124"/>
      <c r="K1841" s="125"/>
      <c r="L1841" s="1"/>
      <c r="M1841" s="1"/>
      <c r="P1841" s="163"/>
    </row>
    <row r="1842" spans="1:16">
      <c r="A1842" s="4"/>
      <c r="J1842" s="124"/>
      <c r="K1842" s="125"/>
      <c r="L1842" s="1"/>
      <c r="M1842" s="1"/>
      <c r="P1842" s="163"/>
    </row>
    <row r="1843" spans="1:16">
      <c r="A1843" s="4"/>
      <c r="J1843" s="124"/>
      <c r="K1843" s="125"/>
      <c r="L1843" s="1"/>
      <c r="M1843" s="1"/>
      <c r="P1843" s="163"/>
    </row>
    <row r="1844" spans="1:16">
      <c r="A1844" s="4"/>
      <c r="J1844" s="124"/>
      <c r="K1844" s="125"/>
      <c r="L1844" s="1"/>
      <c r="M1844" s="1"/>
      <c r="P1844" s="163"/>
    </row>
    <row r="1845" spans="1:16">
      <c r="A1845" s="4"/>
      <c r="J1845" s="124"/>
      <c r="K1845" s="125"/>
      <c r="L1845" s="1"/>
      <c r="M1845" s="1"/>
      <c r="P1845" s="163"/>
    </row>
    <row r="1846" spans="1:16">
      <c r="A1846" s="4"/>
      <c r="J1846" s="124"/>
      <c r="K1846" s="125"/>
      <c r="L1846" s="1"/>
      <c r="M1846" s="1"/>
      <c r="P1846" s="163"/>
    </row>
    <row r="1847" spans="1:16">
      <c r="A1847" s="4"/>
      <c r="J1847" s="124"/>
      <c r="K1847" s="125"/>
      <c r="L1847" s="1"/>
      <c r="M1847" s="1"/>
      <c r="P1847" s="163"/>
    </row>
    <row r="1848" spans="1:16">
      <c r="A1848" s="4"/>
      <c r="J1848" s="124"/>
      <c r="K1848" s="125"/>
      <c r="L1848" s="1"/>
      <c r="M1848" s="1"/>
      <c r="P1848" s="163"/>
    </row>
    <row r="1849" spans="1:16">
      <c r="A1849" s="4"/>
      <c r="J1849" s="124"/>
      <c r="K1849" s="125"/>
      <c r="L1849" s="1"/>
      <c r="M1849" s="1"/>
      <c r="P1849" s="163"/>
    </row>
    <row r="1850" spans="1:16">
      <c r="A1850" s="4"/>
      <c r="J1850" s="124"/>
      <c r="K1850" s="125"/>
      <c r="L1850" s="1"/>
      <c r="M1850" s="1"/>
      <c r="P1850" s="163"/>
    </row>
    <row r="1851" spans="1:16">
      <c r="A1851" s="4"/>
      <c r="J1851" s="124"/>
      <c r="K1851" s="125"/>
      <c r="L1851" s="1"/>
      <c r="M1851" s="1"/>
      <c r="P1851" s="163"/>
    </row>
    <row r="1852" spans="1:16">
      <c r="A1852" s="4"/>
      <c r="J1852" s="124"/>
      <c r="K1852" s="125"/>
      <c r="L1852" s="1"/>
      <c r="M1852" s="1"/>
      <c r="P1852" s="163"/>
    </row>
    <row r="1853" spans="1:16">
      <c r="A1853" s="4"/>
      <c r="J1853" s="124"/>
      <c r="K1853" s="125"/>
      <c r="L1853" s="1"/>
      <c r="M1853" s="1"/>
      <c r="P1853" s="163"/>
    </row>
    <row r="1854" spans="1:16">
      <c r="A1854" s="4"/>
      <c r="J1854" s="124"/>
      <c r="K1854" s="125"/>
      <c r="L1854" s="1"/>
      <c r="M1854" s="1"/>
      <c r="P1854" s="163"/>
    </row>
    <row r="1855" spans="1:16">
      <c r="A1855" s="4"/>
      <c r="J1855" s="124"/>
      <c r="K1855" s="125"/>
      <c r="L1855" s="1"/>
      <c r="M1855" s="1"/>
      <c r="P1855" s="163"/>
    </row>
    <row r="1856" spans="1:16">
      <c r="A1856" s="4"/>
      <c r="J1856" s="124"/>
      <c r="K1856" s="125"/>
      <c r="L1856" s="1"/>
      <c r="M1856" s="1"/>
      <c r="P1856" s="163"/>
    </row>
    <row r="1857" spans="1:16">
      <c r="A1857" s="4"/>
      <c r="J1857" s="124"/>
      <c r="K1857" s="125"/>
      <c r="L1857" s="1"/>
      <c r="M1857" s="1"/>
      <c r="P1857" s="163"/>
    </row>
    <row r="1858" spans="1:16">
      <c r="A1858" s="4"/>
      <c r="J1858" s="124"/>
      <c r="K1858" s="125"/>
      <c r="L1858" s="1"/>
      <c r="M1858" s="1"/>
      <c r="P1858" s="163"/>
    </row>
    <row r="1859" spans="1:16">
      <c r="A1859" s="4"/>
      <c r="J1859" s="124"/>
      <c r="K1859" s="125"/>
      <c r="L1859" s="1"/>
      <c r="M1859" s="1"/>
      <c r="P1859" s="163"/>
    </row>
    <row r="1860" spans="1:16">
      <c r="A1860" s="4"/>
      <c r="J1860" s="124"/>
      <c r="K1860" s="125"/>
      <c r="L1860" s="1"/>
      <c r="M1860" s="1"/>
      <c r="P1860" s="163"/>
    </row>
    <row r="1861" spans="1:16">
      <c r="A1861" s="4"/>
      <c r="J1861" s="124"/>
      <c r="K1861" s="125"/>
      <c r="L1861" s="1"/>
      <c r="M1861" s="1"/>
      <c r="P1861" s="163"/>
    </row>
    <row r="1862" spans="1:16">
      <c r="A1862" s="4"/>
      <c r="J1862" s="124"/>
      <c r="K1862" s="125"/>
      <c r="L1862" s="1"/>
      <c r="M1862" s="1"/>
      <c r="P1862" s="163"/>
    </row>
    <row r="1863" spans="1:16">
      <c r="A1863" s="4"/>
      <c r="J1863" s="124"/>
      <c r="K1863" s="125"/>
      <c r="L1863" s="1"/>
      <c r="M1863" s="1"/>
      <c r="P1863" s="163"/>
    </row>
    <row r="1864" spans="1:16">
      <c r="A1864" s="4"/>
      <c r="J1864" s="124"/>
      <c r="K1864" s="125"/>
      <c r="L1864" s="1"/>
      <c r="M1864" s="1"/>
      <c r="P1864" s="163"/>
    </row>
    <row r="1865" spans="1:16">
      <c r="A1865" s="4"/>
      <c r="J1865" s="124"/>
      <c r="K1865" s="125"/>
      <c r="L1865" s="1"/>
      <c r="M1865" s="1"/>
      <c r="P1865" s="163"/>
    </row>
    <row r="1866" spans="1:16">
      <c r="A1866" s="4"/>
      <c r="J1866" s="124"/>
      <c r="K1866" s="125"/>
      <c r="L1866" s="1"/>
      <c r="M1866" s="1"/>
      <c r="P1866" s="163"/>
    </row>
    <row r="1867" spans="1:16">
      <c r="A1867" s="4"/>
      <c r="J1867" s="124"/>
      <c r="K1867" s="125"/>
      <c r="L1867" s="1"/>
      <c r="M1867" s="1"/>
      <c r="P1867" s="163"/>
    </row>
    <row r="1868" spans="1:16">
      <c r="A1868" s="4"/>
      <c r="J1868" s="124"/>
      <c r="K1868" s="125"/>
      <c r="L1868" s="1"/>
      <c r="M1868" s="1"/>
      <c r="P1868" s="163"/>
    </row>
    <row r="1869" spans="1:16">
      <c r="A1869" s="4"/>
      <c r="J1869" s="124"/>
      <c r="K1869" s="125"/>
      <c r="L1869" s="1"/>
      <c r="M1869" s="1"/>
      <c r="P1869" s="163"/>
    </row>
    <row r="1870" spans="1:16">
      <c r="A1870" s="4"/>
      <c r="J1870" s="124"/>
      <c r="K1870" s="125"/>
      <c r="L1870" s="1"/>
      <c r="M1870" s="1"/>
      <c r="P1870" s="163"/>
    </row>
    <row r="1871" spans="1:16">
      <c r="A1871" s="4"/>
      <c r="J1871" s="124"/>
      <c r="K1871" s="125"/>
      <c r="L1871" s="1"/>
      <c r="M1871" s="1"/>
      <c r="P1871" s="163"/>
    </row>
    <row r="1872" spans="1:16">
      <c r="A1872" s="4"/>
      <c r="J1872" s="124"/>
      <c r="K1872" s="125"/>
      <c r="L1872" s="1"/>
      <c r="M1872" s="1"/>
      <c r="P1872" s="163"/>
    </row>
    <row r="1873" spans="1:16">
      <c r="A1873" s="4"/>
      <c r="J1873" s="124"/>
      <c r="K1873" s="125"/>
      <c r="L1873" s="1"/>
      <c r="M1873" s="1"/>
      <c r="P1873" s="163"/>
    </row>
    <row r="1874" spans="1:16">
      <c r="A1874" s="4"/>
      <c r="J1874" s="124"/>
      <c r="K1874" s="125"/>
      <c r="L1874" s="1"/>
      <c r="M1874" s="1"/>
      <c r="P1874" s="163"/>
    </row>
    <row r="1875" spans="1:16">
      <c r="A1875" s="4"/>
      <c r="J1875" s="124"/>
      <c r="K1875" s="125"/>
      <c r="L1875" s="1"/>
      <c r="M1875" s="1"/>
      <c r="P1875" s="163"/>
    </row>
    <row r="1876" spans="1:16">
      <c r="A1876" s="4"/>
      <c r="J1876" s="124"/>
      <c r="K1876" s="125"/>
      <c r="L1876" s="1"/>
      <c r="M1876" s="1"/>
      <c r="P1876" s="163"/>
    </row>
    <row r="1877" spans="1:16">
      <c r="A1877" s="4"/>
      <c r="J1877" s="124"/>
      <c r="K1877" s="125"/>
      <c r="L1877" s="1"/>
      <c r="M1877" s="1"/>
      <c r="P1877" s="163"/>
    </row>
    <row r="1878" spans="1:16">
      <c r="A1878" s="4"/>
      <c r="J1878" s="124"/>
      <c r="K1878" s="125"/>
      <c r="L1878" s="1"/>
      <c r="M1878" s="1"/>
      <c r="P1878" s="163"/>
    </row>
    <row r="1879" spans="1:16">
      <c r="A1879" s="4"/>
      <c r="J1879" s="124"/>
      <c r="K1879" s="125"/>
      <c r="L1879" s="1"/>
      <c r="M1879" s="1"/>
      <c r="P1879" s="163"/>
    </row>
    <row r="1880" spans="1:16">
      <c r="A1880" s="4"/>
      <c r="J1880" s="124"/>
      <c r="K1880" s="125"/>
      <c r="L1880" s="1"/>
      <c r="M1880" s="1"/>
      <c r="P1880" s="163"/>
    </row>
    <row r="1881" spans="1:16">
      <c r="A1881" s="4"/>
      <c r="J1881" s="124"/>
      <c r="K1881" s="125"/>
      <c r="L1881" s="1"/>
      <c r="M1881" s="1"/>
      <c r="P1881" s="163"/>
    </row>
    <row r="1882" spans="1:16">
      <c r="A1882" s="4"/>
      <c r="J1882" s="124"/>
      <c r="K1882" s="125"/>
      <c r="L1882" s="1"/>
      <c r="M1882" s="1"/>
      <c r="P1882" s="163"/>
    </row>
    <row r="1883" spans="1:16">
      <c r="A1883" s="4"/>
      <c r="J1883" s="124"/>
      <c r="K1883" s="125"/>
      <c r="L1883" s="1"/>
      <c r="M1883" s="1"/>
      <c r="P1883" s="163"/>
    </row>
    <row r="1884" spans="1:16">
      <c r="A1884" s="4"/>
      <c r="J1884" s="124"/>
      <c r="K1884" s="125"/>
      <c r="L1884" s="1"/>
      <c r="M1884" s="1"/>
      <c r="P1884" s="163"/>
    </row>
    <row r="1885" spans="1:16">
      <c r="A1885" s="4"/>
      <c r="J1885" s="124"/>
      <c r="K1885" s="125"/>
      <c r="L1885" s="1"/>
      <c r="M1885" s="1"/>
      <c r="P1885" s="163"/>
    </row>
    <row r="1886" spans="1:16">
      <c r="A1886" s="4"/>
      <c r="J1886" s="124"/>
      <c r="K1886" s="125"/>
      <c r="L1886" s="1"/>
      <c r="M1886" s="1"/>
      <c r="P1886" s="163"/>
    </row>
    <row r="1887" spans="1:16">
      <c r="A1887" s="4"/>
      <c r="J1887" s="124"/>
      <c r="K1887" s="125"/>
      <c r="L1887" s="1"/>
      <c r="M1887" s="1"/>
      <c r="P1887" s="163"/>
    </row>
    <row r="1888" spans="1:16">
      <c r="A1888" s="4"/>
      <c r="J1888" s="124"/>
      <c r="K1888" s="125"/>
      <c r="L1888" s="1"/>
      <c r="M1888" s="1"/>
      <c r="P1888" s="163"/>
    </row>
    <row r="1889" spans="1:16">
      <c r="A1889" s="4"/>
      <c r="J1889" s="124"/>
      <c r="K1889" s="125"/>
      <c r="L1889" s="1"/>
      <c r="M1889" s="1"/>
      <c r="P1889" s="163"/>
    </row>
    <row r="1890" spans="1:16">
      <c r="A1890" s="4"/>
      <c r="J1890" s="124"/>
      <c r="K1890" s="125"/>
      <c r="L1890" s="1"/>
      <c r="M1890" s="1"/>
      <c r="P1890" s="163"/>
    </row>
    <row r="1891" spans="1:16">
      <c r="A1891" s="4"/>
      <c r="J1891" s="124"/>
      <c r="K1891" s="125"/>
      <c r="L1891" s="1"/>
      <c r="M1891" s="1"/>
      <c r="P1891" s="163"/>
    </row>
    <row r="1892" spans="1:16">
      <c r="A1892" s="4"/>
      <c r="J1892" s="124"/>
      <c r="K1892" s="125"/>
      <c r="L1892" s="1"/>
      <c r="M1892" s="1"/>
      <c r="P1892" s="163"/>
    </row>
    <row r="1893" spans="1:16">
      <c r="A1893" s="4"/>
      <c r="J1893" s="124"/>
      <c r="K1893" s="125"/>
      <c r="L1893" s="1"/>
      <c r="M1893" s="1"/>
      <c r="P1893" s="163"/>
    </row>
    <row r="1894" spans="1:16">
      <c r="A1894" s="4"/>
      <c r="J1894" s="124"/>
      <c r="K1894" s="125"/>
      <c r="L1894" s="1"/>
      <c r="M1894" s="1"/>
      <c r="P1894" s="163"/>
    </row>
    <row r="1895" spans="1:16">
      <c r="A1895" s="4"/>
      <c r="J1895" s="124"/>
      <c r="K1895" s="125"/>
      <c r="L1895" s="1"/>
      <c r="M1895" s="1"/>
      <c r="P1895" s="163"/>
    </row>
    <row r="1896" spans="1:16">
      <c r="A1896" s="4"/>
      <c r="J1896" s="124"/>
      <c r="K1896" s="125"/>
      <c r="L1896" s="1"/>
      <c r="M1896" s="1"/>
      <c r="P1896" s="163"/>
    </row>
    <row r="1897" spans="1:16">
      <c r="A1897" s="4"/>
      <c r="J1897" s="124"/>
      <c r="K1897" s="125"/>
      <c r="L1897" s="1"/>
      <c r="M1897" s="1"/>
      <c r="P1897" s="163"/>
    </row>
    <row r="1898" spans="1:16">
      <c r="A1898" s="4"/>
      <c r="J1898" s="124"/>
      <c r="K1898" s="125"/>
      <c r="L1898" s="1"/>
      <c r="M1898" s="1"/>
      <c r="P1898" s="163"/>
    </row>
    <row r="1899" spans="1:16">
      <c r="A1899" s="4"/>
      <c r="J1899" s="124"/>
      <c r="K1899" s="125"/>
      <c r="L1899" s="1"/>
      <c r="M1899" s="1"/>
      <c r="P1899" s="163"/>
    </row>
    <row r="1900" spans="1:16">
      <c r="A1900" s="4"/>
      <c r="J1900" s="124"/>
      <c r="K1900" s="125"/>
      <c r="L1900" s="1"/>
      <c r="M1900" s="1"/>
      <c r="P1900" s="163"/>
    </row>
    <row r="1901" spans="1:16">
      <c r="A1901" s="4"/>
      <c r="J1901" s="124"/>
      <c r="K1901" s="125"/>
      <c r="L1901" s="1"/>
      <c r="M1901" s="1"/>
      <c r="P1901" s="163"/>
    </row>
    <row r="1902" spans="1:16">
      <c r="A1902" s="4"/>
      <c r="J1902" s="124"/>
      <c r="K1902" s="125"/>
      <c r="L1902" s="1"/>
      <c r="M1902" s="1"/>
      <c r="P1902" s="163"/>
    </row>
    <row r="1903" spans="1:16">
      <c r="A1903" s="4"/>
      <c r="J1903" s="124"/>
      <c r="K1903" s="125"/>
      <c r="L1903" s="1"/>
      <c r="M1903" s="1"/>
      <c r="P1903" s="163"/>
    </row>
    <row r="1904" spans="1:16">
      <c r="A1904" s="4"/>
      <c r="J1904" s="124"/>
      <c r="K1904" s="125"/>
      <c r="L1904" s="1"/>
      <c r="M1904" s="1"/>
      <c r="P1904" s="163"/>
    </row>
    <row r="1905" spans="1:16">
      <c r="A1905" s="4"/>
      <c r="J1905" s="124"/>
      <c r="K1905" s="125"/>
      <c r="L1905" s="1"/>
      <c r="M1905" s="1"/>
      <c r="P1905" s="163"/>
    </row>
    <row r="1906" spans="1:16">
      <c r="A1906" s="4"/>
      <c r="J1906" s="124"/>
      <c r="K1906" s="125"/>
      <c r="L1906" s="1"/>
      <c r="M1906" s="1"/>
      <c r="P1906" s="163"/>
    </row>
    <row r="1907" spans="1:16">
      <c r="A1907" s="4"/>
      <c r="J1907" s="124"/>
      <c r="K1907" s="125"/>
      <c r="L1907" s="1"/>
      <c r="M1907" s="1"/>
      <c r="P1907" s="163"/>
    </row>
    <row r="1908" spans="1:16">
      <c r="A1908" s="4"/>
      <c r="J1908" s="124"/>
      <c r="K1908" s="125"/>
      <c r="L1908" s="1"/>
      <c r="M1908" s="1"/>
      <c r="P1908" s="163"/>
    </row>
    <row r="1909" spans="1:16">
      <c r="A1909" s="4"/>
      <c r="J1909" s="124"/>
      <c r="K1909" s="125"/>
      <c r="L1909" s="1"/>
      <c r="M1909" s="1"/>
      <c r="P1909" s="163"/>
    </row>
    <row r="1910" spans="1:16">
      <c r="A1910" s="4"/>
      <c r="J1910" s="124"/>
      <c r="K1910" s="125"/>
      <c r="L1910" s="1"/>
      <c r="M1910" s="1"/>
      <c r="P1910" s="163"/>
    </row>
    <row r="1911" spans="1:16">
      <c r="A1911" s="4"/>
      <c r="J1911" s="124"/>
      <c r="K1911" s="125"/>
      <c r="L1911" s="1"/>
      <c r="M1911" s="1"/>
      <c r="P1911" s="163"/>
    </row>
    <row r="1912" spans="1:16">
      <c r="A1912" s="4"/>
      <c r="J1912" s="124"/>
      <c r="K1912" s="125"/>
      <c r="L1912" s="1"/>
      <c r="M1912" s="1"/>
      <c r="P1912" s="163"/>
    </row>
    <row r="1913" spans="1:16">
      <c r="A1913" s="4"/>
      <c r="J1913" s="124"/>
      <c r="K1913" s="125"/>
      <c r="L1913" s="1"/>
      <c r="M1913" s="1"/>
      <c r="P1913" s="163"/>
    </row>
    <row r="1914" spans="1:16">
      <c r="A1914" s="4"/>
      <c r="J1914" s="124"/>
      <c r="K1914" s="125"/>
      <c r="L1914" s="1"/>
      <c r="M1914" s="1"/>
      <c r="P1914" s="163"/>
    </row>
    <row r="1915" spans="1:16">
      <c r="A1915" s="4"/>
      <c r="J1915" s="124"/>
      <c r="K1915" s="125"/>
      <c r="L1915" s="1"/>
      <c r="M1915" s="1"/>
      <c r="P1915" s="163"/>
    </row>
    <row r="1916" spans="1:16">
      <c r="A1916" s="4"/>
      <c r="J1916" s="124"/>
      <c r="K1916" s="125"/>
      <c r="L1916" s="1"/>
      <c r="M1916" s="1"/>
      <c r="P1916" s="163"/>
    </row>
    <row r="1917" spans="1:16">
      <c r="A1917" s="4"/>
      <c r="J1917" s="124"/>
      <c r="K1917" s="125"/>
      <c r="L1917" s="1"/>
      <c r="M1917" s="1"/>
      <c r="P1917" s="163"/>
    </row>
    <row r="1918" spans="1:16">
      <c r="A1918" s="4"/>
      <c r="J1918" s="124"/>
      <c r="K1918" s="125"/>
      <c r="L1918" s="1"/>
      <c r="M1918" s="1"/>
      <c r="P1918" s="163"/>
    </row>
    <row r="1919" spans="1:16">
      <c r="A1919" s="4"/>
      <c r="J1919" s="124"/>
      <c r="K1919" s="125"/>
      <c r="L1919" s="1"/>
      <c r="M1919" s="1"/>
      <c r="P1919" s="163"/>
    </row>
    <row r="1920" spans="1:16">
      <c r="A1920" s="4"/>
      <c r="J1920" s="124"/>
      <c r="K1920" s="125"/>
      <c r="L1920" s="1"/>
      <c r="M1920" s="1"/>
      <c r="P1920" s="163"/>
    </row>
    <row r="1921" spans="1:16">
      <c r="A1921" s="4"/>
      <c r="J1921" s="124"/>
      <c r="K1921" s="125"/>
      <c r="L1921" s="1"/>
      <c r="M1921" s="1"/>
      <c r="P1921" s="163"/>
    </row>
    <row r="1922" spans="1:16">
      <c r="A1922" s="4"/>
      <c r="J1922" s="124"/>
      <c r="K1922" s="125"/>
      <c r="L1922" s="1"/>
      <c r="M1922" s="1"/>
      <c r="P1922" s="163"/>
    </row>
    <row r="1923" spans="1:16">
      <c r="A1923" s="4"/>
      <c r="J1923" s="124"/>
      <c r="K1923" s="125"/>
      <c r="L1923" s="1"/>
      <c r="M1923" s="1"/>
      <c r="P1923" s="163"/>
    </row>
    <row r="1924" spans="1:16">
      <c r="A1924" s="4"/>
      <c r="J1924" s="124"/>
      <c r="K1924" s="125"/>
      <c r="L1924" s="1"/>
      <c r="M1924" s="1"/>
      <c r="P1924" s="163"/>
    </row>
    <row r="1925" spans="1:16">
      <c r="A1925" s="4"/>
      <c r="J1925" s="124"/>
      <c r="K1925" s="125"/>
      <c r="L1925" s="1"/>
      <c r="M1925" s="1"/>
      <c r="P1925" s="163"/>
    </row>
    <row r="1926" spans="1:16">
      <c r="A1926" s="4"/>
      <c r="J1926" s="124"/>
      <c r="K1926" s="125"/>
      <c r="L1926" s="1"/>
      <c r="M1926" s="1"/>
      <c r="P1926" s="163"/>
    </row>
    <row r="1927" spans="1:16">
      <c r="A1927" s="4"/>
      <c r="J1927" s="124"/>
      <c r="K1927" s="125"/>
      <c r="L1927" s="1"/>
      <c r="M1927" s="1"/>
      <c r="P1927" s="163"/>
    </row>
    <row r="1928" spans="1:16">
      <c r="A1928" s="4"/>
      <c r="J1928" s="124"/>
      <c r="K1928" s="125"/>
      <c r="L1928" s="1"/>
      <c r="M1928" s="1"/>
      <c r="P1928" s="163"/>
    </row>
    <row r="1929" spans="1:16">
      <c r="A1929" s="4"/>
      <c r="J1929" s="124"/>
      <c r="K1929" s="125"/>
      <c r="L1929" s="1"/>
      <c r="M1929" s="1"/>
      <c r="P1929" s="163"/>
    </row>
    <row r="1930" spans="1:16">
      <c r="A1930" s="4"/>
      <c r="J1930" s="124"/>
      <c r="K1930" s="125"/>
      <c r="L1930" s="1"/>
      <c r="M1930" s="1"/>
      <c r="P1930" s="163"/>
    </row>
    <row r="1931" spans="1:16">
      <c r="A1931" s="4"/>
      <c r="J1931" s="124"/>
      <c r="K1931" s="125"/>
      <c r="L1931" s="1"/>
      <c r="M1931" s="1"/>
      <c r="P1931" s="163"/>
    </row>
    <row r="1932" spans="1:16">
      <c r="A1932" s="4"/>
      <c r="J1932" s="124"/>
      <c r="K1932" s="125"/>
      <c r="L1932" s="1"/>
      <c r="M1932" s="1"/>
      <c r="P1932" s="163"/>
    </row>
    <row r="1933" spans="1:16">
      <c r="A1933" s="4"/>
      <c r="J1933" s="124"/>
      <c r="K1933" s="125"/>
      <c r="L1933" s="1"/>
      <c r="M1933" s="1"/>
      <c r="P1933" s="163"/>
    </row>
    <row r="1934" spans="1:16">
      <c r="A1934" s="4"/>
      <c r="J1934" s="124"/>
      <c r="K1934" s="125"/>
      <c r="L1934" s="1"/>
      <c r="M1934" s="1"/>
      <c r="P1934" s="163"/>
    </row>
    <row r="1935" spans="1:16">
      <c r="A1935" s="4"/>
      <c r="J1935" s="124"/>
      <c r="K1935" s="125"/>
      <c r="L1935" s="1"/>
      <c r="M1935" s="1"/>
      <c r="P1935" s="163"/>
    </row>
    <row r="1936" spans="1:16">
      <c r="A1936" s="4"/>
      <c r="J1936" s="124"/>
      <c r="K1936" s="125"/>
      <c r="L1936" s="1"/>
      <c r="M1936" s="1"/>
      <c r="P1936" s="163"/>
    </row>
    <row r="1937" spans="1:16">
      <c r="A1937" s="4"/>
      <c r="J1937" s="124"/>
      <c r="K1937" s="125"/>
      <c r="L1937" s="1"/>
      <c r="M1937" s="1"/>
      <c r="P1937" s="163"/>
    </row>
    <row r="1938" spans="1:16">
      <c r="A1938" s="4"/>
      <c r="J1938" s="124"/>
      <c r="K1938" s="125"/>
      <c r="L1938" s="1"/>
      <c r="M1938" s="1"/>
      <c r="P1938" s="163"/>
    </row>
    <row r="1939" spans="1:16">
      <c r="A1939" s="4"/>
      <c r="J1939" s="124"/>
      <c r="K1939" s="125"/>
      <c r="L1939" s="1"/>
      <c r="M1939" s="1"/>
      <c r="P1939" s="163"/>
    </row>
    <row r="1940" spans="1:16">
      <c r="A1940" s="4"/>
      <c r="J1940" s="124"/>
      <c r="K1940" s="125"/>
      <c r="L1940" s="1"/>
      <c r="M1940" s="1"/>
      <c r="P1940" s="163"/>
    </row>
    <row r="1941" spans="1:16">
      <c r="A1941" s="4"/>
      <c r="J1941" s="124"/>
      <c r="K1941" s="125"/>
      <c r="L1941" s="1"/>
      <c r="M1941" s="1"/>
      <c r="P1941" s="163"/>
    </row>
    <row r="1942" spans="1:16">
      <c r="A1942" s="4"/>
      <c r="J1942" s="124"/>
      <c r="K1942" s="125"/>
      <c r="L1942" s="1"/>
      <c r="M1942" s="1"/>
      <c r="P1942" s="163"/>
    </row>
    <row r="1943" spans="1:16">
      <c r="A1943" s="4"/>
      <c r="J1943" s="124"/>
      <c r="K1943" s="125"/>
      <c r="L1943" s="1"/>
      <c r="M1943" s="1"/>
      <c r="P1943" s="163"/>
    </row>
    <row r="1944" spans="1:16">
      <c r="A1944" s="4"/>
      <c r="J1944" s="124"/>
      <c r="K1944" s="125"/>
      <c r="L1944" s="1"/>
      <c r="M1944" s="1"/>
      <c r="P1944" s="163"/>
    </row>
    <row r="1945" spans="1:16">
      <c r="A1945" s="4"/>
      <c r="J1945" s="124"/>
      <c r="K1945" s="125"/>
      <c r="L1945" s="1"/>
      <c r="M1945" s="1"/>
      <c r="P1945" s="163"/>
    </row>
    <row r="1946" spans="1:16">
      <c r="A1946" s="4"/>
      <c r="J1946" s="124"/>
      <c r="K1946" s="125"/>
      <c r="L1946" s="1"/>
      <c r="M1946" s="1"/>
      <c r="P1946" s="163"/>
    </row>
    <row r="1947" spans="1:16">
      <c r="A1947" s="4"/>
      <c r="J1947" s="124"/>
      <c r="K1947" s="125"/>
      <c r="L1947" s="1"/>
      <c r="M1947" s="1"/>
      <c r="P1947" s="163"/>
    </row>
    <row r="1948" spans="1:16">
      <c r="A1948" s="4"/>
      <c r="J1948" s="124"/>
      <c r="K1948" s="125"/>
      <c r="L1948" s="1"/>
      <c r="M1948" s="1"/>
      <c r="P1948" s="163"/>
    </row>
    <row r="1949" spans="1:16">
      <c r="A1949" s="4"/>
      <c r="J1949" s="124"/>
      <c r="K1949" s="125"/>
      <c r="L1949" s="1"/>
      <c r="M1949" s="1"/>
      <c r="P1949" s="163"/>
    </row>
    <row r="1950" spans="1:16">
      <c r="A1950" s="4"/>
      <c r="J1950" s="124"/>
      <c r="K1950" s="125"/>
      <c r="L1950" s="1"/>
      <c r="M1950" s="1"/>
      <c r="P1950" s="163"/>
    </row>
    <row r="1951" spans="1:16">
      <c r="A1951" s="4"/>
      <c r="J1951" s="124"/>
      <c r="K1951" s="125"/>
      <c r="L1951" s="1"/>
      <c r="M1951" s="1"/>
      <c r="P1951" s="163"/>
    </row>
    <row r="1952" spans="1:16">
      <c r="A1952" s="4"/>
      <c r="J1952" s="124"/>
      <c r="K1952" s="125"/>
      <c r="L1952" s="1"/>
      <c r="M1952" s="1"/>
      <c r="P1952" s="163"/>
    </row>
    <row r="1953" spans="1:16">
      <c r="A1953" s="4"/>
      <c r="J1953" s="124"/>
      <c r="K1953" s="125"/>
      <c r="L1953" s="1"/>
      <c r="M1953" s="1"/>
      <c r="P1953" s="163"/>
    </row>
    <row r="1954" spans="1:16">
      <c r="A1954" s="4"/>
      <c r="J1954" s="124"/>
      <c r="K1954" s="125"/>
      <c r="L1954" s="1"/>
      <c r="M1954" s="1"/>
      <c r="P1954" s="163"/>
    </row>
    <row r="1955" spans="1:16">
      <c r="A1955" s="4"/>
      <c r="J1955" s="124"/>
      <c r="K1955" s="125"/>
      <c r="L1955" s="1"/>
      <c r="M1955" s="1"/>
      <c r="P1955" s="163"/>
    </row>
    <row r="1956" spans="1:16">
      <c r="A1956" s="4"/>
      <c r="J1956" s="124"/>
      <c r="K1956" s="125"/>
      <c r="L1956" s="1"/>
      <c r="M1956" s="1"/>
      <c r="P1956" s="163"/>
    </row>
    <row r="1957" spans="1:16">
      <c r="A1957" s="4"/>
      <c r="J1957" s="124"/>
      <c r="K1957" s="125"/>
      <c r="L1957" s="1"/>
      <c r="M1957" s="1"/>
      <c r="P1957" s="163"/>
    </row>
    <row r="1958" spans="1:16">
      <c r="A1958" s="4"/>
      <c r="J1958" s="124"/>
      <c r="K1958" s="125"/>
      <c r="L1958" s="1"/>
      <c r="M1958" s="1"/>
      <c r="P1958" s="163"/>
    </row>
    <row r="1959" spans="1:16">
      <c r="A1959" s="4"/>
      <c r="J1959" s="124"/>
      <c r="K1959" s="125"/>
      <c r="L1959" s="1"/>
      <c r="M1959" s="1"/>
      <c r="P1959" s="163"/>
    </row>
    <row r="1960" spans="1:16">
      <c r="A1960" s="4"/>
      <c r="J1960" s="124"/>
      <c r="K1960" s="125"/>
      <c r="L1960" s="1"/>
      <c r="M1960" s="1"/>
      <c r="P1960" s="163"/>
    </row>
    <row r="1961" spans="1:16">
      <c r="A1961" s="4"/>
      <c r="J1961" s="124"/>
      <c r="K1961" s="125"/>
      <c r="L1961" s="1"/>
      <c r="M1961" s="1"/>
      <c r="P1961" s="163"/>
    </row>
    <row r="1962" spans="1:16">
      <c r="A1962" s="4"/>
      <c r="J1962" s="124"/>
      <c r="K1962" s="125"/>
      <c r="L1962" s="1"/>
      <c r="M1962" s="1"/>
      <c r="P1962" s="163"/>
    </row>
    <row r="1963" spans="1:16">
      <c r="A1963" s="4"/>
      <c r="J1963" s="124"/>
      <c r="K1963" s="125"/>
      <c r="L1963" s="1"/>
      <c r="M1963" s="1"/>
      <c r="P1963" s="163"/>
    </row>
    <row r="1964" spans="1:16">
      <c r="A1964" s="4"/>
      <c r="J1964" s="124"/>
      <c r="K1964" s="125"/>
      <c r="L1964" s="1"/>
      <c r="M1964" s="1"/>
      <c r="P1964" s="163"/>
    </row>
    <row r="1965" spans="1:16">
      <c r="A1965" s="4"/>
      <c r="J1965" s="124"/>
      <c r="K1965" s="125"/>
      <c r="L1965" s="1"/>
      <c r="M1965" s="1"/>
      <c r="P1965" s="163"/>
    </row>
    <row r="1966" spans="1:16">
      <c r="A1966" s="4"/>
      <c r="J1966" s="124"/>
      <c r="K1966" s="125"/>
      <c r="L1966" s="1"/>
      <c r="M1966" s="1"/>
      <c r="P1966" s="163"/>
    </row>
    <row r="1967" spans="1:16">
      <c r="A1967" s="4"/>
      <c r="J1967" s="124"/>
      <c r="K1967" s="125"/>
      <c r="L1967" s="1"/>
      <c r="M1967" s="1"/>
      <c r="P1967" s="163"/>
    </row>
    <row r="1968" spans="1:16">
      <c r="A1968" s="4"/>
      <c r="J1968" s="124"/>
      <c r="K1968" s="125"/>
      <c r="L1968" s="1"/>
      <c r="M1968" s="1"/>
      <c r="P1968" s="163"/>
    </row>
    <row r="1969" spans="1:16">
      <c r="A1969" s="4"/>
      <c r="J1969" s="124"/>
      <c r="K1969" s="125"/>
      <c r="L1969" s="1"/>
      <c r="M1969" s="1"/>
      <c r="P1969" s="163"/>
    </row>
    <row r="1970" spans="1:16">
      <c r="A1970" s="4"/>
      <c r="J1970" s="124"/>
      <c r="K1970" s="125"/>
      <c r="L1970" s="1"/>
      <c r="M1970" s="1"/>
      <c r="P1970" s="163"/>
    </row>
    <row r="1971" spans="1:16">
      <c r="A1971" s="4"/>
      <c r="J1971" s="124"/>
      <c r="K1971" s="125"/>
      <c r="L1971" s="1"/>
      <c r="M1971" s="1"/>
      <c r="P1971" s="163"/>
    </row>
    <row r="1972" spans="1:16">
      <c r="A1972" s="4"/>
      <c r="J1972" s="124"/>
      <c r="K1972" s="125"/>
      <c r="L1972" s="1"/>
      <c r="M1972" s="1"/>
      <c r="P1972" s="163"/>
    </row>
    <row r="1973" spans="1:16">
      <c r="A1973" s="4"/>
      <c r="J1973" s="124"/>
      <c r="K1973" s="125"/>
      <c r="L1973" s="1"/>
      <c r="M1973" s="1"/>
      <c r="P1973" s="163"/>
    </row>
    <row r="1974" spans="1:16">
      <c r="A1974" s="4"/>
      <c r="J1974" s="124"/>
      <c r="K1974" s="125"/>
      <c r="L1974" s="1"/>
      <c r="M1974" s="1"/>
      <c r="P1974" s="163"/>
    </row>
    <row r="1975" spans="1:16">
      <c r="A1975" s="4"/>
      <c r="J1975" s="124"/>
      <c r="K1975" s="125"/>
      <c r="L1975" s="1"/>
      <c r="M1975" s="1"/>
      <c r="P1975" s="163"/>
    </row>
    <row r="1976" spans="1:16">
      <c r="A1976" s="4"/>
      <c r="J1976" s="124"/>
      <c r="K1976" s="125"/>
      <c r="L1976" s="1"/>
      <c r="M1976" s="1"/>
      <c r="P1976" s="163"/>
    </row>
    <row r="1977" spans="1:16">
      <c r="A1977" s="4"/>
      <c r="J1977" s="124"/>
      <c r="K1977" s="125"/>
      <c r="L1977" s="1"/>
      <c r="M1977" s="1"/>
      <c r="P1977" s="163"/>
    </row>
    <row r="1978" spans="1:16">
      <c r="A1978" s="4"/>
      <c r="J1978" s="124"/>
      <c r="K1978" s="125"/>
      <c r="L1978" s="1"/>
      <c r="M1978" s="1"/>
      <c r="P1978" s="163"/>
    </row>
    <row r="1979" spans="1:16">
      <c r="A1979" s="4"/>
      <c r="J1979" s="124"/>
      <c r="K1979" s="125"/>
      <c r="L1979" s="1"/>
      <c r="M1979" s="1"/>
      <c r="P1979" s="163"/>
    </row>
    <row r="1980" spans="1:16">
      <c r="A1980" s="4"/>
      <c r="J1980" s="124"/>
      <c r="K1980" s="125"/>
      <c r="L1980" s="1"/>
      <c r="M1980" s="1"/>
      <c r="P1980" s="163"/>
    </row>
    <row r="1981" spans="1:16">
      <c r="A1981" s="4"/>
      <c r="J1981" s="124"/>
      <c r="K1981" s="125"/>
      <c r="L1981" s="1"/>
      <c r="M1981" s="1"/>
      <c r="P1981" s="163"/>
    </row>
    <row r="1982" spans="1:16">
      <c r="A1982" s="4"/>
      <c r="J1982" s="124"/>
      <c r="K1982" s="125"/>
      <c r="L1982" s="1"/>
      <c r="M1982" s="1"/>
      <c r="P1982" s="163"/>
    </row>
    <row r="1983" spans="1:16">
      <c r="A1983" s="4"/>
      <c r="J1983" s="124"/>
      <c r="K1983" s="125"/>
      <c r="L1983" s="1"/>
      <c r="M1983" s="1"/>
      <c r="P1983" s="163"/>
    </row>
    <row r="1984" spans="1:16">
      <c r="A1984" s="4"/>
      <c r="J1984" s="124"/>
      <c r="K1984" s="125"/>
      <c r="L1984" s="1"/>
      <c r="M1984" s="1"/>
      <c r="P1984" s="163"/>
    </row>
    <row r="1985" spans="1:16">
      <c r="A1985" s="4"/>
      <c r="J1985" s="124"/>
      <c r="K1985" s="125"/>
      <c r="L1985" s="1"/>
      <c r="M1985" s="1"/>
      <c r="P1985" s="163"/>
    </row>
    <row r="1986" spans="1:16">
      <c r="A1986" s="4"/>
      <c r="J1986" s="124"/>
      <c r="K1986" s="125"/>
      <c r="L1986" s="1"/>
      <c r="M1986" s="1"/>
      <c r="P1986" s="163"/>
    </row>
    <row r="1987" spans="1:16">
      <c r="A1987" s="4"/>
      <c r="J1987" s="124"/>
      <c r="K1987" s="125"/>
      <c r="L1987" s="1"/>
      <c r="M1987" s="1"/>
      <c r="P1987" s="163"/>
    </row>
    <row r="1988" spans="1:16">
      <c r="A1988" s="4"/>
      <c r="J1988" s="124"/>
      <c r="K1988" s="125"/>
      <c r="L1988" s="1"/>
      <c r="M1988" s="1"/>
      <c r="P1988" s="163"/>
    </row>
    <row r="1989" spans="1:16">
      <c r="A1989" s="4"/>
      <c r="J1989" s="124"/>
      <c r="K1989" s="125"/>
      <c r="L1989" s="1"/>
      <c r="M1989" s="1"/>
      <c r="P1989" s="163"/>
    </row>
    <row r="1990" spans="1:16">
      <c r="A1990" s="4"/>
      <c r="J1990" s="124"/>
      <c r="K1990" s="125"/>
      <c r="L1990" s="1"/>
      <c r="M1990" s="1"/>
      <c r="P1990" s="163"/>
    </row>
    <row r="1991" spans="1:16">
      <c r="A1991" s="4"/>
      <c r="J1991" s="124"/>
      <c r="K1991" s="125"/>
      <c r="L1991" s="1"/>
      <c r="M1991" s="1"/>
      <c r="P1991" s="163"/>
    </row>
    <row r="1992" spans="1:16">
      <c r="A1992" s="4"/>
      <c r="J1992" s="124"/>
      <c r="K1992" s="125"/>
      <c r="L1992" s="1"/>
      <c r="M1992" s="1"/>
      <c r="P1992" s="163"/>
    </row>
    <row r="1993" spans="1:16">
      <c r="A1993" s="4"/>
      <c r="J1993" s="124"/>
      <c r="K1993" s="125"/>
      <c r="L1993" s="1"/>
      <c r="M1993" s="1"/>
      <c r="P1993" s="163"/>
    </row>
    <row r="1994" spans="1:16">
      <c r="A1994" s="4"/>
      <c r="J1994" s="124"/>
      <c r="K1994" s="125"/>
      <c r="L1994" s="1"/>
      <c r="M1994" s="1"/>
      <c r="P1994" s="163"/>
    </row>
    <row r="1995" spans="1:16">
      <c r="A1995" s="4"/>
      <c r="J1995" s="124"/>
      <c r="K1995" s="125"/>
      <c r="L1995" s="1"/>
      <c r="M1995" s="1"/>
      <c r="P1995" s="163"/>
    </row>
    <row r="1996" spans="1:16">
      <c r="A1996" s="4"/>
      <c r="J1996" s="124"/>
      <c r="K1996" s="125"/>
      <c r="L1996" s="1"/>
      <c r="M1996" s="1"/>
      <c r="P1996" s="163"/>
    </row>
    <row r="1997" spans="1:16">
      <c r="A1997" s="4"/>
      <c r="J1997" s="124"/>
      <c r="K1997" s="125"/>
      <c r="L1997" s="1"/>
      <c r="M1997" s="1"/>
      <c r="P1997" s="163"/>
    </row>
    <row r="1998" spans="1:16">
      <c r="A1998" s="4"/>
      <c r="J1998" s="124"/>
      <c r="K1998" s="125"/>
      <c r="L1998" s="1"/>
      <c r="M1998" s="1"/>
      <c r="P1998" s="163"/>
    </row>
    <row r="1999" spans="1:16">
      <c r="A1999" s="4"/>
      <c r="J1999" s="124"/>
      <c r="K1999" s="125"/>
      <c r="L1999" s="1"/>
      <c r="M1999" s="1"/>
      <c r="P1999" s="163"/>
    </row>
    <row r="2000" spans="1:16">
      <c r="A2000" s="4"/>
      <c r="J2000" s="124"/>
      <c r="K2000" s="125"/>
      <c r="L2000" s="1"/>
      <c r="M2000" s="1"/>
      <c r="P2000" s="163"/>
    </row>
    <row r="2001" spans="1:16">
      <c r="A2001" s="4"/>
      <c r="J2001" s="124"/>
      <c r="K2001" s="125"/>
      <c r="L2001" s="1"/>
      <c r="M2001" s="1"/>
      <c r="P2001" s="163"/>
    </row>
    <row r="2002" spans="1:16">
      <c r="A2002" s="4"/>
      <c r="J2002" s="124"/>
      <c r="K2002" s="125"/>
      <c r="L2002" s="1"/>
      <c r="M2002" s="1"/>
      <c r="P2002" s="163"/>
    </row>
    <row r="2003" spans="1:16">
      <c r="A2003" s="4"/>
      <c r="J2003" s="124"/>
      <c r="K2003" s="125"/>
      <c r="L2003" s="1"/>
      <c r="M2003" s="1"/>
      <c r="P2003" s="163"/>
    </row>
    <row r="2004" spans="1:16">
      <c r="A2004" s="4"/>
      <c r="J2004" s="124"/>
      <c r="K2004" s="125"/>
      <c r="L2004" s="1"/>
      <c r="M2004" s="1"/>
      <c r="P2004" s="163"/>
    </row>
    <row r="2005" spans="1:16">
      <c r="A2005" s="4"/>
      <c r="J2005" s="124"/>
      <c r="K2005" s="125"/>
      <c r="L2005" s="1"/>
      <c r="M2005" s="1"/>
      <c r="P2005" s="163"/>
    </row>
    <row r="2006" spans="1:16">
      <c r="A2006" s="4"/>
      <c r="J2006" s="124"/>
      <c r="K2006" s="125"/>
      <c r="L2006" s="1"/>
      <c r="M2006" s="1"/>
      <c r="P2006" s="163"/>
    </row>
    <row r="2007" spans="1:16">
      <c r="A2007" s="4"/>
      <c r="J2007" s="124"/>
      <c r="K2007" s="125"/>
      <c r="L2007" s="1"/>
      <c r="M2007" s="1"/>
      <c r="P2007" s="163"/>
    </row>
    <row r="2008" spans="1:16">
      <c r="A2008" s="4"/>
      <c r="J2008" s="124"/>
      <c r="K2008" s="125"/>
      <c r="L2008" s="1"/>
      <c r="M2008" s="1"/>
      <c r="P2008" s="163"/>
    </row>
    <row r="2009" spans="1:16">
      <c r="A2009" s="4"/>
      <c r="J2009" s="124"/>
      <c r="K2009" s="125"/>
      <c r="L2009" s="1"/>
      <c r="M2009" s="1"/>
      <c r="P2009" s="163"/>
    </row>
    <row r="2010" spans="1:16">
      <c r="A2010" s="4"/>
      <c r="J2010" s="124"/>
      <c r="K2010" s="125"/>
      <c r="L2010" s="1"/>
      <c r="M2010" s="1"/>
      <c r="P2010" s="163"/>
    </row>
    <row r="2011" spans="1:16">
      <c r="A2011" s="4"/>
      <c r="J2011" s="124"/>
      <c r="K2011" s="125"/>
      <c r="L2011" s="1"/>
      <c r="M2011" s="1"/>
      <c r="P2011" s="163"/>
    </row>
    <row r="2012" spans="1:16">
      <c r="A2012" s="4"/>
      <c r="J2012" s="124"/>
      <c r="K2012" s="125"/>
      <c r="L2012" s="1"/>
      <c r="M2012" s="1"/>
      <c r="P2012" s="163"/>
    </row>
    <row r="2013" spans="1:16">
      <c r="A2013" s="4"/>
      <c r="J2013" s="124"/>
      <c r="K2013" s="125"/>
      <c r="L2013" s="1"/>
      <c r="M2013" s="1"/>
      <c r="P2013" s="163"/>
    </row>
    <row r="2014" spans="1:16">
      <c r="A2014" s="4"/>
      <c r="J2014" s="124"/>
      <c r="K2014" s="125"/>
      <c r="L2014" s="1"/>
      <c r="M2014" s="1"/>
      <c r="P2014" s="163"/>
    </row>
    <row r="2015" spans="1:16">
      <c r="A2015" s="4"/>
      <c r="J2015" s="124"/>
      <c r="K2015" s="125"/>
      <c r="L2015" s="1"/>
      <c r="M2015" s="1"/>
      <c r="P2015" s="163"/>
    </row>
    <row r="2016" spans="1:16">
      <c r="A2016" s="4"/>
      <c r="J2016" s="124"/>
      <c r="K2016" s="125"/>
      <c r="L2016" s="1"/>
      <c r="M2016" s="1"/>
      <c r="P2016" s="163"/>
    </row>
    <row r="2017" spans="1:16">
      <c r="A2017" s="4"/>
      <c r="J2017" s="124"/>
      <c r="K2017" s="125"/>
      <c r="L2017" s="1"/>
      <c r="M2017" s="1"/>
      <c r="P2017" s="163"/>
    </row>
    <row r="2018" spans="1:16">
      <c r="A2018" s="4"/>
      <c r="J2018" s="124"/>
      <c r="K2018" s="125"/>
      <c r="L2018" s="1"/>
      <c r="M2018" s="1"/>
      <c r="P2018" s="163"/>
    </row>
    <row r="2019" spans="1:16">
      <c r="A2019" s="4"/>
      <c r="J2019" s="124"/>
      <c r="K2019" s="125"/>
      <c r="L2019" s="1"/>
      <c r="M2019" s="1"/>
      <c r="P2019" s="163"/>
    </row>
    <row r="2020" spans="1:16">
      <c r="A2020" s="4"/>
      <c r="J2020" s="124"/>
      <c r="K2020" s="125"/>
      <c r="L2020" s="1"/>
      <c r="M2020" s="1"/>
      <c r="P2020" s="163"/>
    </row>
    <row r="2021" spans="1:16">
      <c r="A2021" s="4"/>
      <c r="J2021" s="124"/>
      <c r="K2021" s="125"/>
      <c r="L2021" s="1"/>
      <c r="M2021" s="1"/>
      <c r="P2021" s="163"/>
    </row>
    <row r="2022" spans="1:16">
      <c r="A2022" s="4"/>
      <c r="J2022" s="124"/>
      <c r="K2022" s="125"/>
      <c r="L2022" s="1"/>
      <c r="M2022" s="1"/>
      <c r="P2022" s="163"/>
    </row>
    <row r="2023" spans="1:16">
      <c r="A2023" s="4"/>
      <c r="J2023" s="124"/>
      <c r="K2023" s="125"/>
      <c r="L2023" s="1"/>
      <c r="M2023" s="1"/>
      <c r="P2023" s="163"/>
    </row>
    <row r="2024" spans="1:16">
      <c r="A2024" s="4"/>
      <c r="J2024" s="124"/>
      <c r="K2024" s="125"/>
      <c r="L2024" s="1"/>
      <c r="M2024" s="1"/>
      <c r="P2024" s="163"/>
    </row>
    <row r="2025" spans="1:16">
      <c r="A2025" s="4"/>
      <c r="J2025" s="124"/>
      <c r="K2025" s="125"/>
      <c r="L2025" s="1"/>
      <c r="M2025" s="1"/>
      <c r="P2025" s="163"/>
    </row>
    <row r="2026" spans="1:16">
      <c r="A2026" s="4"/>
      <c r="J2026" s="124"/>
      <c r="K2026" s="125"/>
      <c r="L2026" s="1"/>
      <c r="M2026" s="1"/>
      <c r="P2026" s="163"/>
    </row>
    <row r="2027" spans="1:16">
      <c r="A2027" s="4"/>
      <c r="J2027" s="124"/>
      <c r="K2027" s="125"/>
      <c r="L2027" s="1"/>
      <c r="M2027" s="1"/>
      <c r="P2027" s="163"/>
    </row>
    <row r="2028" spans="1:16">
      <c r="A2028" s="4"/>
      <c r="J2028" s="124"/>
      <c r="K2028" s="125"/>
      <c r="L2028" s="1"/>
      <c r="M2028" s="1"/>
      <c r="P2028" s="163"/>
    </row>
    <row r="2029" spans="1:16">
      <c r="A2029" s="4"/>
      <c r="J2029" s="124"/>
      <c r="K2029" s="125"/>
      <c r="L2029" s="1"/>
      <c r="M2029" s="1"/>
      <c r="P2029" s="163"/>
    </row>
    <row r="2030" spans="1:16">
      <c r="A2030" s="4"/>
      <c r="J2030" s="124"/>
      <c r="K2030" s="125"/>
      <c r="L2030" s="1"/>
      <c r="M2030" s="1"/>
      <c r="P2030" s="163"/>
    </row>
    <row r="2031" spans="1:16">
      <c r="A2031" s="4"/>
      <c r="J2031" s="124"/>
      <c r="K2031" s="125"/>
      <c r="L2031" s="1"/>
      <c r="M2031" s="1"/>
      <c r="P2031" s="163"/>
    </row>
    <row r="2032" spans="1:16">
      <c r="A2032" s="4"/>
      <c r="J2032" s="124"/>
      <c r="K2032" s="125"/>
      <c r="L2032" s="1"/>
      <c r="M2032" s="1"/>
      <c r="P2032" s="163"/>
    </row>
    <row r="2033" spans="1:16">
      <c r="A2033" s="4"/>
      <c r="J2033" s="124"/>
      <c r="K2033" s="125"/>
      <c r="L2033" s="1"/>
      <c r="M2033" s="1"/>
      <c r="P2033" s="163"/>
    </row>
    <row r="2034" spans="1:16">
      <c r="A2034" s="4"/>
      <c r="J2034" s="124"/>
      <c r="K2034" s="125"/>
      <c r="L2034" s="1"/>
      <c r="M2034" s="1"/>
      <c r="P2034" s="163"/>
    </row>
    <row r="2035" spans="1:16">
      <c r="A2035" s="4"/>
      <c r="J2035" s="124"/>
      <c r="K2035" s="125"/>
      <c r="L2035" s="1"/>
      <c r="M2035" s="1"/>
      <c r="P2035" s="163"/>
    </row>
    <row r="2036" spans="1:16">
      <c r="A2036" s="4"/>
      <c r="J2036" s="124"/>
      <c r="K2036" s="125"/>
      <c r="L2036" s="1"/>
      <c r="M2036" s="1"/>
      <c r="P2036" s="163"/>
    </row>
    <row r="2037" spans="1:16">
      <c r="A2037" s="4"/>
      <c r="J2037" s="124"/>
      <c r="K2037" s="125"/>
      <c r="L2037" s="1"/>
      <c r="M2037" s="1"/>
      <c r="P2037" s="163"/>
    </row>
    <row r="2038" spans="1:16">
      <c r="A2038" s="4"/>
      <c r="J2038" s="124"/>
      <c r="K2038" s="125"/>
      <c r="L2038" s="1"/>
      <c r="M2038" s="1"/>
      <c r="P2038" s="163"/>
    </row>
    <row r="2039" spans="1:16">
      <c r="A2039" s="4"/>
      <c r="J2039" s="124"/>
      <c r="K2039" s="125"/>
      <c r="L2039" s="1"/>
      <c r="M2039" s="1"/>
      <c r="P2039" s="163"/>
    </row>
    <row r="2040" spans="1:16">
      <c r="A2040" s="4"/>
      <c r="J2040" s="124"/>
      <c r="K2040" s="125"/>
      <c r="L2040" s="1"/>
      <c r="M2040" s="1"/>
      <c r="P2040" s="163"/>
    </row>
    <row r="2041" spans="1:16">
      <c r="A2041" s="4"/>
      <c r="J2041" s="124"/>
      <c r="K2041" s="125"/>
      <c r="L2041" s="1"/>
      <c r="M2041" s="1"/>
      <c r="P2041" s="163"/>
    </row>
    <row r="2042" spans="1:16">
      <c r="A2042" s="4"/>
      <c r="J2042" s="124"/>
      <c r="K2042" s="125"/>
      <c r="L2042" s="1"/>
      <c r="M2042" s="1"/>
      <c r="P2042" s="163"/>
    </row>
    <row r="2043" spans="1:16">
      <c r="A2043" s="4"/>
      <c r="J2043" s="124"/>
      <c r="K2043" s="125"/>
      <c r="L2043" s="1"/>
      <c r="M2043" s="1"/>
      <c r="P2043" s="163"/>
    </row>
    <row r="2044" spans="1:16">
      <c r="A2044" s="4"/>
      <c r="J2044" s="124"/>
      <c r="K2044" s="125"/>
      <c r="L2044" s="1"/>
      <c r="M2044" s="1"/>
      <c r="P2044" s="163"/>
    </row>
    <row r="2045" spans="1:16">
      <c r="A2045" s="4"/>
      <c r="J2045" s="124"/>
      <c r="K2045" s="125"/>
      <c r="L2045" s="1"/>
      <c r="M2045" s="1"/>
      <c r="P2045" s="163"/>
    </row>
    <row r="2046" spans="1:16">
      <c r="A2046" s="4"/>
      <c r="J2046" s="124"/>
      <c r="K2046" s="125"/>
      <c r="L2046" s="1"/>
      <c r="M2046" s="1"/>
      <c r="P2046" s="163"/>
    </row>
    <row r="2047" spans="1:16">
      <c r="A2047" s="4"/>
      <c r="J2047" s="124"/>
      <c r="K2047" s="125"/>
      <c r="L2047" s="1"/>
      <c r="M2047" s="1"/>
      <c r="P2047" s="163"/>
    </row>
    <row r="2048" spans="1:16">
      <c r="A2048" s="4"/>
      <c r="J2048" s="124"/>
      <c r="K2048" s="125"/>
      <c r="L2048" s="1"/>
      <c r="M2048" s="1"/>
      <c r="P2048" s="163"/>
    </row>
    <row r="2049" spans="1:16">
      <c r="A2049" s="4"/>
      <c r="J2049" s="124"/>
      <c r="K2049" s="125"/>
      <c r="L2049" s="1"/>
      <c r="M2049" s="1"/>
      <c r="P2049" s="163"/>
    </row>
    <row r="2050" spans="1:16">
      <c r="A2050" s="4"/>
      <c r="J2050" s="124"/>
      <c r="K2050" s="125"/>
      <c r="L2050" s="1"/>
      <c r="M2050" s="1"/>
      <c r="P2050" s="163"/>
    </row>
    <row r="2051" spans="1:16">
      <c r="A2051" s="4"/>
      <c r="J2051" s="124"/>
      <c r="K2051" s="125"/>
      <c r="L2051" s="1"/>
      <c r="M2051" s="1"/>
      <c r="P2051" s="163"/>
    </row>
    <row r="2052" spans="1:16">
      <c r="A2052" s="4"/>
      <c r="J2052" s="124"/>
      <c r="K2052" s="125"/>
      <c r="L2052" s="1"/>
      <c r="M2052" s="1"/>
      <c r="P2052" s="163"/>
    </row>
    <row r="2053" spans="1:16">
      <c r="A2053" s="4"/>
      <c r="J2053" s="124"/>
      <c r="K2053" s="125"/>
      <c r="L2053" s="1"/>
      <c r="M2053" s="1"/>
      <c r="P2053" s="163"/>
    </row>
    <row r="2054" spans="1:16">
      <c r="A2054" s="4"/>
      <c r="J2054" s="124"/>
      <c r="K2054" s="125"/>
      <c r="L2054" s="1"/>
      <c r="M2054" s="1"/>
      <c r="P2054" s="163"/>
    </row>
    <row r="2055" spans="1:16">
      <c r="A2055" s="4"/>
      <c r="J2055" s="124"/>
      <c r="K2055" s="125"/>
      <c r="L2055" s="1"/>
      <c r="M2055" s="1"/>
      <c r="P2055" s="163"/>
    </row>
    <row r="2056" spans="1:16">
      <c r="A2056" s="4"/>
      <c r="J2056" s="124"/>
      <c r="K2056" s="125"/>
      <c r="L2056" s="1"/>
      <c r="M2056" s="1"/>
      <c r="P2056" s="163"/>
    </row>
    <row r="2057" spans="1:16">
      <c r="A2057" s="4"/>
      <c r="J2057" s="124"/>
      <c r="K2057" s="125"/>
      <c r="L2057" s="1"/>
      <c r="M2057" s="1"/>
      <c r="P2057" s="163"/>
    </row>
    <row r="2058" spans="1:16">
      <c r="A2058" s="4"/>
      <c r="J2058" s="124"/>
      <c r="K2058" s="125"/>
      <c r="L2058" s="1"/>
      <c r="M2058" s="1"/>
      <c r="P2058" s="163"/>
    </row>
    <row r="2059" spans="1:16">
      <c r="A2059" s="4"/>
      <c r="J2059" s="124"/>
      <c r="K2059" s="125"/>
      <c r="L2059" s="1"/>
      <c r="M2059" s="1"/>
      <c r="P2059" s="163"/>
    </row>
    <row r="2060" spans="1:16">
      <c r="A2060" s="4"/>
      <c r="J2060" s="124"/>
      <c r="K2060" s="125"/>
      <c r="L2060" s="1"/>
      <c r="M2060" s="1"/>
      <c r="P2060" s="163"/>
    </row>
    <row r="2061" spans="1:16">
      <c r="A2061" s="4"/>
      <c r="J2061" s="124"/>
      <c r="K2061" s="125"/>
      <c r="L2061" s="1"/>
      <c r="M2061" s="1"/>
      <c r="P2061" s="163"/>
    </row>
    <row r="2062" spans="1:16">
      <c r="A2062" s="4"/>
      <c r="J2062" s="124"/>
      <c r="K2062" s="125"/>
      <c r="L2062" s="1"/>
      <c r="M2062" s="1"/>
      <c r="P2062" s="163"/>
    </row>
    <row r="2063" spans="1:16">
      <c r="A2063" s="4"/>
      <c r="J2063" s="124"/>
      <c r="K2063" s="125"/>
      <c r="L2063" s="1"/>
      <c r="M2063" s="1"/>
      <c r="P2063" s="163"/>
    </row>
    <row r="2064" spans="1:16">
      <c r="A2064" s="4"/>
      <c r="J2064" s="124"/>
      <c r="K2064" s="125"/>
      <c r="L2064" s="1"/>
      <c r="M2064" s="1"/>
      <c r="P2064" s="163"/>
    </row>
    <row r="2065" spans="1:16">
      <c r="A2065" s="4"/>
      <c r="J2065" s="124"/>
      <c r="K2065" s="125"/>
      <c r="L2065" s="1"/>
      <c r="M2065" s="1"/>
      <c r="P2065" s="163"/>
    </row>
    <row r="2066" spans="1:16">
      <c r="A2066" s="4"/>
      <c r="J2066" s="124"/>
      <c r="K2066" s="125"/>
      <c r="L2066" s="1"/>
      <c r="M2066" s="1"/>
      <c r="P2066" s="163"/>
    </row>
    <row r="2067" spans="1:16">
      <c r="A2067" s="4"/>
      <c r="J2067" s="124"/>
      <c r="K2067" s="125"/>
      <c r="L2067" s="1"/>
      <c r="M2067" s="1"/>
      <c r="P2067" s="163"/>
    </row>
    <row r="2068" spans="1:16">
      <c r="A2068" s="4"/>
      <c r="J2068" s="124"/>
      <c r="K2068" s="125"/>
      <c r="L2068" s="1"/>
      <c r="M2068" s="1"/>
      <c r="P2068" s="163"/>
    </row>
    <row r="2069" spans="1:16">
      <c r="A2069" s="4"/>
      <c r="J2069" s="124"/>
      <c r="K2069" s="125"/>
      <c r="L2069" s="1"/>
      <c r="M2069" s="1"/>
      <c r="P2069" s="163"/>
    </row>
    <row r="2070" spans="1:16">
      <c r="A2070" s="4"/>
      <c r="J2070" s="124"/>
      <c r="K2070" s="125"/>
      <c r="L2070" s="1"/>
      <c r="M2070" s="1"/>
      <c r="P2070" s="163"/>
    </row>
    <row r="2071" spans="1:16">
      <c r="A2071" s="4"/>
      <c r="J2071" s="124"/>
      <c r="K2071" s="125"/>
      <c r="L2071" s="1"/>
      <c r="M2071" s="1"/>
      <c r="P2071" s="163"/>
    </row>
    <row r="2072" spans="1:16">
      <c r="A2072" s="4"/>
      <c r="J2072" s="124"/>
      <c r="K2072" s="125"/>
      <c r="L2072" s="1"/>
      <c r="M2072" s="1"/>
      <c r="P2072" s="163"/>
    </row>
    <row r="2073" spans="1:16">
      <c r="A2073" s="4"/>
      <c r="J2073" s="124"/>
      <c r="K2073" s="125"/>
      <c r="L2073" s="1"/>
      <c r="M2073" s="1"/>
      <c r="P2073" s="163"/>
    </row>
    <row r="2074" spans="1:16">
      <c r="A2074" s="4"/>
      <c r="J2074" s="124"/>
      <c r="K2074" s="125"/>
      <c r="L2074" s="1"/>
      <c r="M2074" s="1"/>
      <c r="P2074" s="163"/>
    </row>
    <row r="2075" spans="1:16">
      <c r="A2075" s="4"/>
      <c r="J2075" s="124"/>
      <c r="K2075" s="125"/>
      <c r="L2075" s="1"/>
      <c r="M2075" s="1"/>
      <c r="P2075" s="163"/>
    </row>
    <row r="2076" spans="1:16">
      <c r="A2076" s="4"/>
      <c r="J2076" s="124"/>
      <c r="K2076" s="125"/>
      <c r="L2076" s="1"/>
      <c r="M2076" s="1"/>
      <c r="P2076" s="163"/>
    </row>
    <row r="2077" spans="1:16">
      <c r="A2077" s="4"/>
      <c r="J2077" s="124"/>
      <c r="K2077" s="125"/>
      <c r="L2077" s="1"/>
      <c r="M2077" s="1"/>
      <c r="P2077" s="163"/>
    </row>
    <row r="2078" spans="1:16">
      <c r="A2078" s="4"/>
      <c r="J2078" s="124"/>
      <c r="K2078" s="125"/>
      <c r="L2078" s="1"/>
      <c r="M2078" s="1"/>
      <c r="P2078" s="163"/>
    </row>
    <row r="2079" spans="1:16">
      <c r="A2079" s="4"/>
      <c r="J2079" s="124"/>
      <c r="K2079" s="125"/>
      <c r="L2079" s="1"/>
      <c r="M2079" s="1"/>
      <c r="P2079" s="163"/>
    </row>
    <row r="2080" spans="1:16">
      <c r="A2080" s="4"/>
      <c r="J2080" s="124"/>
      <c r="K2080" s="125"/>
      <c r="L2080" s="1"/>
      <c r="M2080" s="1"/>
      <c r="P2080" s="163"/>
    </row>
    <row r="2081" spans="1:16">
      <c r="A2081" s="4"/>
      <c r="J2081" s="124"/>
      <c r="K2081" s="125"/>
      <c r="L2081" s="1"/>
      <c r="M2081" s="1"/>
      <c r="P2081" s="163"/>
    </row>
    <row r="2082" spans="1:16">
      <c r="A2082" s="4"/>
      <c r="J2082" s="124"/>
      <c r="K2082" s="125"/>
      <c r="L2082" s="1"/>
      <c r="M2082" s="1"/>
      <c r="P2082" s="163"/>
    </row>
    <row r="2083" spans="1:16">
      <c r="A2083" s="4"/>
      <c r="J2083" s="124"/>
      <c r="K2083" s="125"/>
      <c r="L2083" s="1"/>
      <c r="M2083" s="1"/>
      <c r="P2083" s="163"/>
    </row>
    <row r="2084" spans="1:16">
      <c r="A2084" s="4"/>
      <c r="J2084" s="124"/>
      <c r="K2084" s="125"/>
      <c r="L2084" s="1"/>
      <c r="M2084" s="1"/>
      <c r="P2084" s="163"/>
    </row>
    <row r="2085" spans="1:16">
      <c r="A2085" s="4"/>
      <c r="J2085" s="124"/>
      <c r="K2085" s="125"/>
      <c r="L2085" s="1"/>
      <c r="M2085" s="1"/>
      <c r="P2085" s="163"/>
    </row>
    <row r="2086" spans="1:16">
      <c r="A2086" s="4"/>
      <c r="J2086" s="124"/>
      <c r="K2086" s="125"/>
      <c r="L2086" s="1"/>
      <c r="M2086" s="1"/>
      <c r="P2086" s="163"/>
    </row>
    <row r="2087" spans="1:16">
      <c r="A2087" s="4"/>
      <c r="J2087" s="124"/>
      <c r="K2087" s="125"/>
      <c r="L2087" s="1"/>
      <c r="M2087" s="1"/>
      <c r="P2087" s="163"/>
    </row>
    <row r="2088" spans="1:16">
      <c r="A2088" s="4"/>
      <c r="J2088" s="124"/>
      <c r="K2088" s="125"/>
      <c r="L2088" s="1"/>
      <c r="M2088" s="1"/>
      <c r="P2088" s="163"/>
    </row>
    <row r="2089" spans="1:16">
      <c r="A2089" s="4"/>
      <c r="J2089" s="124"/>
      <c r="K2089" s="125"/>
      <c r="L2089" s="1"/>
      <c r="M2089" s="1"/>
      <c r="P2089" s="163"/>
    </row>
    <row r="2090" spans="1:16">
      <c r="A2090" s="4"/>
      <c r="J2090" s="124"/>
      <c r="K2090" s="125"/>
      <c r="L2090" s="1"/>
      <c r="M2090" s="1"/>
      <c r="P2090" s="163"/>
    </row>
    <row r="2091" spans="1:16">
      <c r="A2091" s="4"/>
      <c r="J2091" s="124"/>
      <c r="K2091" s="125"/>
      <c r="L2091" s="1"/>
      <c r="M2091" s="1"/>
      <c r="P2091" s="163"/>
    </row>
    <row r="2092" spans="1:16">
      <c r="A2092" s="4"/>
      <c r="J2092" s="124"/>
      <c r="K2092" s="125"/>
      <c r="L2092" s="1"/>
      <c r="M2092" s="1"/>
      <c r="P2092" s="163"/>
    </row>
    <row r="2093" spans="1:16">
      <c r="A2093" s="4"/>
      <c r="J2093" s="124"/>
      <c r="K2093" s="125"/>
      <c r="L2093" s="1"/>
      <c r="M2093" s="1"/>
      <c r="P2093" s="163"/>
    </row>
    <row r="2094" spans="1:16">
      <c r="A2094" s="4"/>
      <c r="J2094" s="124"/>
      <c r="K2094" s="125"/>
      <c r="L2094" s="1"/>
      <c r="M2094" s="1"/>
      <c r="P2094" s="163"/>
    </row>
    <row r="2095" spans="1:16">
      <c r="A2095" s="4"/>
      <c r="J2095" s="124"/>
      <c r="K2095" s="125"/>
      <c r="L2095" s="1"/>
      <c r="M2095" s="1"/>
      <c r="P2095" s="163"/>
    </row>
    <row r="2096" spans="1:16">
      <c r="A2096" s="4"/>
      <c r="J2096" s="124"/>
      <c r="K2096" s="125"/>
      <c r="L2096" s="1"/>
      <c r="M2096" s="1"/>
      <c r="P2096" s="163"/>
    </row>
    <row r="2097" spans="1:16">
      <c r="A2097" s="4"/>
      <c r="J2097" s="124"/>
      <c r="K2097" s="125"/>
      <c r="L2097" s="1"/>
      <c r="M2097" s="1"/>
      <c r="P2097" s="163"/>
    </row>
    <row r="2098" spans="1:16">
      <c r="A2098" s="4"/>
      <c r="J2098" s="124"/>
      <c r="K2098" s="125"/>
      <c r="L2098" s="1"/>
      <c r="M2098" s="1"/>
      <c r="P2098" s="163"/>
    </row>
    <row r="2099" spans="1:16">
      <c r="A2099" s="4"/>
      <c r="J2099" s="124"/>
      <c r="K2099" s="125"/>
      <c r="L2099" s="1"/>
      <c r="M2099" s="1"/>
      <c r="P2099" s="163"/>
    </row>
    <row r="2100" spans="1:16">
      <c r="A2100" s="4"/>
      <c r="J2100" s="124"/>
      <c r="K2100" s="125"/>
      <c r="L2100" s="1"/>
      <c r="M2100" s="1"/>
      <c r="P2100" s="163"/>
    </row>
    <row r="2101" spans="1:16">
      <c r="A2101" s="4"/>
      <c r="J2101" s="124"/>
      <c r="K2101" s="125"/>
      <c r="L2101" s="1"/>
      <c r="M2101" s="1"/>
      <c r="P2101" s="163"/>
    </row>
    <row r="2102" spans="1:16">
      <c r="A2102" s="4"/>
      <c r="J2102" s="124"/>
      <c r="K2102" s="125"/>
      <c r="L2102" s="1"/>
      <c r="M2102" s="1"/>
      <c r="P2102" s="163"/>
    </row>
    <row r="2103" spans="1:16">
      <c r="A2103" s="4"/>
      <c r="J2103" s="124"/>
      <c r="K2103" s="125"/>
      <c r="L2103" s="1"/>
      <c r="M2103" s="1"/>
      <c r="P2103" s="163"/>
    </row>
    <row r="2104" spans="1:16">
      <c r="A2104" s="4"/>
      <c r="J2104" s="124"/>
      <c r="K2104" s="125"/>
      <c r="L2104" s="1"/>
      <c r="M2104" s="1"/>
      <c r="P2104" s="163"/>
    </row>
    <row r="2105" spans="1:16">
      <c r="A2105" s="4"/>
      <c r="J2105" s="124"/>
      <c r="K2105" s="125"/>
      <c r="L2105" s="1"/>
      <c r="M2105" s="1"/>
      <c r="P2105" s="163"/>
    </row>
    <row r="2106" spans="1:16">
      <c r="A2106" s="4"/>
      <c r="J2106" s="124"/>
      <c r="K2106" s="125"/>
      <c r="L2106" s="1"/>
      <c r="M2106" s="1"/>
      <c r="P2106" s="163"/>
    </row>
    <row r="2107" spans="1:16">
      <c r="A2107" s="4"/>
      <c r="J2107" s="124"/>
      <c r="K2107" s="125"/>
      <c r="L2107" s="1"/>
      <c r="M2107" s="1"/>
      <c r="P2107" s="163"/>
    </row>
    <row r="2108" spans="1:16">
      <c r="A2108" s="4"/>
      <c r="J2108" s="124"/>
      <c r="K2108" s="125"/>
      <c r="L2108" s="1"/>
      <c r="M2108" s="1"/>
      <c r="P2108" s="163"/>
    </row>
    <row r="2109" spans="1:16">
      <c r="A2109" s="4"/>
      <c r="J2109" s="124"/>
      <c r="K2109" s="125"/>
      <c r="L2109" s="1"/>
      <c r="M2109" s="1"/>
      <c r="P2109" s="163"/>
    </row>
    <row r="2110" spans="1:16">
      <c r="A2110" s="4"/>
      <c r="J2110" s="124"/>
      <c r="K2110" s="125"/>
      <c r="L2110" s="1"/>
      <c r="M2110" s="1"/>
      <c r="P2110" s="163"/>
    </row>
    <row r="2111" spans="1:16">
      <c r="A2111" s="4"/>
      <c r="J2111" s="124"/>
      <c r="K2111" s="125"/>
      <c r="L2111" s="1"/>
      <c r="M2111" s="1"/>
      <c r="P2111" s="163"/>
    </row>
    <row r="2112" spans="1:16">
      <c r="A2112" s="4"/>
      <c r="J2112" s="124"/>
      <c r="K2112" s="125"/>
      <c r="L2112" s="1"/>
      <c r="M2112" s="1"/>
      <c r="P2112" s="163"/>
    </row>
    <row r="2113" spans="1:16">
      <c r="A2113" s="4"/>
      <c r="J2113" s="124"/>
      <c r="K2113" s="125"/>
      <c r="L2113" s="1"/>
      <c r="M2113" s="1"/>
      <c r="P2113" s="163"/>
    </row>
    <row r="2114" spans="1:16">
      <c r="A2114" s="4"/>
      <c r="J2114" s="124"/>
      <c r="K2114" s="125"/>
      <c r="L2114" s="1"/>
      <c r="M2114" s="1"/>
      <c r="P2114" s="163"/>
    </row>
    <row r="2115" spans="1:16">
      <c r="A2115" s="4"/>
      <c r="J2115" s="124"/>
      <c r="K2115" s="125"/>
      <c r="L2115" s="1"/>
      <c r="M2115" s="1"/>
      <c r="P2115" s="163"/>
    </row>
    <row r="2116" spans="1:16">
      <c r="A2116" s="4"/>
      <c r="J2116" s="124"/>
      <c r="K2116" s="125"/>
      <c r="L2116" s="1"/>
      <c r="M2116" s="1"/>
      <c r="P2116" s="163"/>
    </row>
    <row r="2117" spans="1:16">
      <c r="A2117" s="4"/>
      <c r="J2117" s="124"/>
      <c r="K2117" s="125"/>
      <c r="L2117" s="1"/>
      <c r="M2117" s="1"/>
      <c r="P2117" s="163"/>
    </row>
    <row r="2118" spans="1:16">
      <c r="A2118" s="4"/>
      <c r="J2118" s="124"/>
      <c r="K2118" s="125"/>
      <c r="L2118" s="1"/>
      <c r="M2118" s="1"/>
      <c r="P2118" s="163"/>
    </row>
    <row r="2119" spans="1:16">
      <c r="A2119" s="4"/>
      <c r="J2119" s="124"/>
      <c r="K2119" s="125"/>
      <c r="L2119" s="1"/>
      <c r="M2119" s="1"/>
      <c r="P2119" s="163"/>
    </row>
    <row r="2120" spans="1:16">
      <c r="A2120" s="4"/>
      <c r="J2120" s="124"/>
      <c r="K2120" s="125"/>
      <c r="L2120" s="1"/>
      <c r="M2120" s="1"/>
      <c r="P2120" s="163"/>
    </row>
    <row r="2121" spans="1:16">
      <c r="A2121" s="4"/>
      <c r="J2121" s="124"/>
      <c r="K2121" s="125"/>
      <c r="L2121" s="1"/>
      <c r="M2121" s="1"/>
      <c r="P2121" s="163"/>
    </row>
    <row r="2122" spans="1:16">
      <c r="A2122" s="4"/>
      <c r="J2122" s="124"/>
      <c r="K2122" s="125"/>
      <c r="L2122" s="1"/>
      <c r="M2122" s="1"/>
      <c r="P2122" s="163"/>
    </row>
    <row r="2123" spans="1:16">
      <c r="A2123" s="4"/>
      <c r="J2123" s="124"/>
      <c r="K2123" s="125"/>
      <c r="L2123" s="1"/>
      <c r="M2123" s="1"/>
      <c r="P2123" s="163"/>
    </row>
    <row r="2124" spans="1:16">
      <c r="A2124" s="4"/>
      <c r="J2124" s="124"/>
      <c r="K2124" s="125"/>
      <c r="L2124" s="1"/>
      <c r="M2124" s="1"/>
      <c r="P2124" s="163"/>
    </row>
    <row r="2125" spans="1:16">
      <c r="A2125" s="4"/>
      <c r="J2125" s="124"/>
      <c r="K2125" s="125"/>
      <c r="L2125" s="1"/>
      <c r="M2125" s="1"/>
      <c r="P2125" s="163"/>
    </row>
    <row r="2126" spans="1:16">
      <c r="A2126" s="4"/>
      <c r="J2126" s="124"/>
      <c r="K2126" s="125"/>
      <c r="L2126" s="1"/>
      <c r="M2126" s="1"/>
      <c r="P2126" s="163"/>
    </row>
    <row r="2127" spans="1:16">
      <c r="A2127" s="4"/>
      <c r="J2127" s="124"/>
      <c r="K2127" s="125"/>
      <c r="L2127" s="1"/>
      <c r="M2127" s="1"/>
      <c r="P2127" s="163"/>
    </row>
    <row r="2128" spans="1:16">
      <c r="A2128" s="4"/>
      <c r="J2128" s="124"/>
      <c r="K2128" s="125"/>
      <c r="L2128" s="1"/>
      <c r="M2128" s="1"/>
      <c r="P2128" s="163"/>
    </row>
    <row r="2129" spans="1:16">
      <c r="A2129" s="4"/>
      <c r="J2129" s="124"/>
      <c r="K2129" s="125"/>
      <c r="L2129" s="1"/>
      <c r="M2129" s="1"/>
      <c r="P2129" s="163"/>
    </row>
    <row r="2130" spans="1:16">
      <c r="A2130" s="4"/>
      <c r="J2130" s="124"/>
      <c r="K2130" s="125"/>
      <c r="L2130" s="1"/>
      <c r="M2130" s="1"/>
      <c r="P2130" s="163"/>
    </row>
    <row r="2131" spans="1:16">
      <c r="A2131" s="4"/>
      <c r="J2131" s="124"/>
      <c r="K2131" s="125"/>
      <c r="L2131" s="1"/>
      <c r="M2131" s="1"/>
      <c r="P2131" s="163"/>
    </row>
    <row r="2132" spans="1:16">
      <c r="A2132" s="4"/>
      <c r="J2132" s="124"/>
      <c r="K2132" s="125"/>
      <c r="L2132" s="1"/>
      <c r="M2132" s="1"/>
      <c r="P2132" s="163"/>
    </row>
    <row r="2133" spans="1:16">
      <c r="A2133" s="4"/>
      <c r="J2133" s="124"/>
      <c r="K2133" s="125"/>
      <c r="L2133" s="1"/>
      <c r="M2133" s="1"/>
      <c r="P2133" s="163"/>
    </row>
    <row r="2134" spans="1:16">
      <c r="A2134" s="4"/>
      <c r="J2134" s="124"/>
      <c r="K2134" s="125"/>
      <c r="L2134" s="1"/>
      <c r="M2134" s="1"/>
      <c r="P2134" s="163"/>
    </row>
    <row r="2135" spans="1:16">
      <c r="A2135" s="4"/>
      <c r="J2135" s="124"/>
      <c r="K2135" s="125"/>
      <c r="L2135" s="1"/>
      <c r="M2135" s="1"/>
      <c r="P2135" s="163"/>
    </row>
    <row r="2136" spans="1:16">
      <c r="A2136" s="4"/>
      <c r="J2136" s="124"/>
      <c r="K2136" s="125"/>
      <c r="L2136" s="1"/>
      <c r="M2136" s="1"/>
      <c r="P2136" s="163"/>
    </row>
    <row r="2137" spans="1:16">
      <c r="A2137" s="4"/>
      <c r="J2137" s="124"/>
      <c r="K2137" s="125"/>
      <c r="L2137" s="1"/>
      <c r="M2137" s="1"/>
      <c r="P2137" s="163"/>
    </row>
    <row r="2138" spans="1:16">
      <c r="A2138" s="4"/>
      <c r="J2138" s="124"/>
      <c r="K2138" s="125"/>
      <c r="L2138" s="1"/>
      <c r="M2138" s="1"/>
      <c r="P2138" s="163"/>
    </row>
    <row r="2139" spans="1:16">
      <c r="A2139" s="4"/>
      <c r="J2139" s="124"/>
      <c r="K2139" s="125"/>
      <c r="L2139" s="1"/>
      <c r="M2139" s="1"/>
      <c r="P2139" s="163"/>
    </row>
    <row r="2140" spans="1:16">
      <c r="A2140" s="4"/>
      <c r="J2140" s="124"/>
      <c r="K2140" s="125"/>
      <c r="L2140" s="1"/>
      <c r="M2140" s="1"/>
      <c r="P2140" s="163"/>
    </row>
    <row r="2141" spans="1:16">
      <c r="A2141" s="4"/>
      <c r="J2141" s="124"/>
      <c r="K2141" s="125"/>
      <c r="L2141" s="1"/>
      <c r="M2141" s="1"/>
      <c r="P2141" s="163"/>
    </row>
    <row r="2142" spans="1:16">
      <c r="A2142" s="4"/>
      <c r="J2142" s="124"/>
      <c r="K2142" s="125"/>
      <c r="L2142" s="1"/>
      <c r="M2142" s="1"/>
      <c r="P2142" s="163"/>
    </row>
    <row r="2143" spans="1:16">
      <c r="A2143" s="4"/>
      <c r="J2143" s="124"/>
      <c r="K2143" s="125"/>
      <c r="L2143" s="1"/>
      <c r="M2143" s="1"/>
      <c r="P2143" s="163"/>
    </row>
    <row r="2144" spans="1:16">
      <c r="A2144" s="4"/>
      <c r="J2144" s="124"/>
      <c r="K2144" s="125"/>
      <c r="L2144" s="1"/>
      <c r="M2144" s="1"/>
      <c r="P2144" s="163"/>
    </row>
    <row r="2145" spans="1:16">
      <c r="A2145" s="4"/>
      <c r="J2145" s="124"/>
      <c r="K2145" s="125"/>
      <c r="L2145" s="1"/>
      <c r="M2145" s="1"/>
      <c r="P2145" s="163"/>
    </row>
    <row r="2146" spans="1:16">
      <c r="A2146" s="4"/>
      <c r="J2146" s="124"/>
      <c r="K2146" s="125"/>
      <c r="L2146" s="1"/>
      <c r="M2146" s="1"/>
      <c r="P2146" s="163"/>
    </row>
    <row r="2147" spans="1:16">
      <c r="A2147" s="4"/>
      <c r="J2147" s="124"/>
      <c r="K2147" s="125"/>
      <c r="L2147" s="1"/>
      <c r="M2147" s="1"/>
      <c r="P2147" s="163"/>
    </row>
    <row r="2148" spans="1:16">
      <c r="A2148" s="4"/>
      <c r="J2148" s="124"/>
      <c r="K2148" s="125"/>
      <c r="L2148" s="1"/>
      <c r="M2148" s="1"/>
      <c r="P2148" s="163"/>
    </row>
    <row r="2149" spans="1:16">
      <c r="A2149" s="4"/>
      <c r="J2149" s="124"/>
      <c r="K2149" s="125"/>
      <c r="L2149" s="1"/>
      <c r="M2149" s="1"/>
      <c r="P2149" s="163"/>
    </row>
    <row r="2150" spans="1:16">
      <c r="A2150" s="4"/>
      <c r="J2150" s="124"/>
      <c r="K2150" s="125"/>
      <c r="L2150" s="1"/>
      <c r="M2150" s="1"/>
      <c r="P2150" s="163"/>
    </row>
    <row r="2151" spans="1:16">
      <c r="A2151" s="4"/>
      <c r="J2151" s="124"/>
      <c r="K2151" s="125"/>
      <c r="L2151" s="1"/>
      <c r="M2151" s="1"/>
      <c r="P2151" s="163"/>
    </row>
    <row r="2152" spans="1:16">
      <c r="A2152" s="4"/>
      <c r="J2152" s="124"/>
      <c r="K2152" s="125"/>
      <c r="L2152" s="1"/>
      <c r="M2152" s="1"/>
      <c r="P2152" s="163"/>
    </row>
    <row r="2153" spans="1:16">
      <c r="A2153" s="4"/>
      <c r="J2153" s="124"/>
      <c r="K2153" s="125"/>
      <c r="L2153" s="1"/>
      <c r="M2153" s="1"/>
      <c r="P2153" s="163"/>
    </row>
    <row r="2154" spans="1:16">
      <c r="A2154" s="4"/>
      <c r="J2154" s="124"/>
      <c r="K2154" s="125"/>
      <c r="L2154" s="1"/>
      <c r="M2154" s="1"/>
      <c r="P2154" s="163"/>
    </row>
    <row r="2155" spans="1:16">
      <c r="A2155" s="4"/>
      <c r="J2155" s="124"/>
      <c r="K2155" s="125"/>
      <c r="L2155" s="1"/>
      <c r="M2155" s="1"/>
      <c r="P2155" s="163"/>
    </row>
    <row r="2156" spans="1:16">
      <c r="A2156" s="4"/>
      <c r="J2156" s="124"/>
      <c r="K2156" s="125"/>
      <c r="L2156" s="1"/>
      <c r="M2156" s="1"/>
      <c r="P2156" s="163"/>
    </row>
    <row r="2157" spans="1:16">
      <c r="A2157" s="4"/>
      <c r="J2157" s="124"/>
      <c r="K2157" s="125"/>
      <c r="L2157" s="1"/>
      <c r="M2157" s="1"/>
      <c r="P2157" s="163"/>
    </row>
    <row r="2158" spans="1:16">
      <c r="A2158" s="4"/>
      <c r="J2158" s="124"/>
      <c r="K2158" s="125"/>
      <c r="L2158" s="1"/>
      <c r="M2158" s="1"/>
      <c r="P2158" s="163"/>
    </row>
    <row r="2159" spans="1:16">
      <c r="A2159" s="4"/>
      <c r="J2159" s="124"/>
      <c r="K2159" s="125"/>
      <c r="L2159" s="1"/>
      <c r="M2159" s="1"/>
      <c r="P2159" s="163"/>
    </row>
    <row r="2160" spans="1:16">
      <c r="A2160" s="4"/>
      <c r="J2160" s="124"/>
      <c r="K2160" s="125"/>
      <c r="L2160" s="1"/>
      <c r="M2160" s="1"/>
      <c r="P2160" s="163"/>
    </row>
    <row r="2161" spans="1:16">
      <c r="A2161" s="4"/>
      <c r="J2161" s="124"/>
      <c r="K2161" s="125"/>
      <c r="L2161" s="1"/>
      <c r="M2161" s="1"/>
      <c r="P2161" s="163"/>
    </row>
    <row r="2162" spans="1:16">
      <c r="A2162" s="4"/>
      <c r="J2162" s="124"/>
      <c r="K2162" s="125"/>
      <c r="L2162" s="1"/>
      <c r="M2162" s="1"/>
      <c r="P2162" s="163"/>
    </row>
    <row r="2163" spans="1:16">
      <c r="A2163" s="4"/>
      <c r="J2163" s="124"/>
      <c r="K2163" s="125"/>
      <c r="L2163" s="1"/>
      <c r="M2163" s="1"/>
      <c r="P2163" s="163"/>
    </row>
    <row r="2164" spans="1:16">
      <c r="A2164" s="4"/>
      <c r="J2164" s="124"/>
      <c r="K2164" s="125"/>
      <c r="L2164" s="1"/>
      <c r="M2164" s="1"/>
      <c r="P2164" s="163"/>
    </row>
    <row r="2165" spans="1:16">
      <c r="A2165" s="4"/>
      <c r="J2165" s="124"/>
      <c r="K2165" s="125"/>
      <c r="L2165" s="1"/>
      <c r="M2165" s="1"/>
      <c r="P2165" s="163"/>
    </row>
    <row r="2166" spans="1:16">
      <c r="A2166" s="4"/>
      <c r="J2166" s="124"/>
      <c r="K2166" s="125"/>
      <c r="L2166" s="1"/>
      <c r="M2166" s="1"/>
      <c r="P2166" s="163"/>
    </row>
    <row r="2167" spans="1:16">
      <c r="A2167" s="4"/>
      <c r="J2167" s="124"/>
      <c r="K2167" s="125"/>
      <c r="L2167" s="1"/>
      <c r="M2167" s="1"/>
      <c r="P2167" s="163"/>
    </row>
    <row r="2168" spans="1:16">
      <c r="A2168" s="4"/>
      <c r="J2168" s="124"/>
      <c r="K2168" s="125"/>
      <c r="L2168" s="1"/>
      <c r="M2168" s="1"/>
      <c r="P2168" s="163"/>
    </row>
    <row r="2169" spans="1:16">
      <c r="A2169" s="4"/>
      <c r="J2169" s="124"/>
      <c r="K2169" s="125"/>
      <c r="L2169" s="1"/>
      <c r="M2169" s="1"/>
      <c r="P2169" s="163"/>
    </row>
    <row r="2170" spans="1:16">
      <c r="A2170" s="4"/>
      <c r="J2170" s="124"/>
      <c r="K2170" s="125"/>
      <c r="L2170" s="1"/>
      <c r="M2170" s="1"/>
      <c r="P2170" s="163"/>
    </row>
    <row r="2171" spans="1:16">
      <c r="A2171" s="4"/>
      <c r="J2171" s="124"/>
      <c r="K2171" s="125"/>
      <c r="L2171" s="1"/>
      <c r="M2171" s="1"/>
      <c r="P2171" s="163"/>
    </row>
    <row r="2172" spans="1:16">
      <c r="A2172" s="4"/>
      <c r="J2172" s="124"/>
      <c r="K2172" s="125"/>
      <c r="L2172" s="1"/>
      <c r="M2172" s="1"/>
      <c r="P2172" s="163"/>
    </row>
    <row r="2173" spans="1:16">
      <c r="A2173" s="4"/>
      <c r="J2173" s="124"/>
      <c r="K2173" s="125"/>
      <c r="L2173" s="1"/>
      <c r="M2173" s="1"/>
      <c r="P2173" s="163"/>
    </row>
    <row r="2174" spans="1:16">
      <c r="A2174" s="4"/>
      <c r="J2174" s="124"/>
      <c r="K2174" s="125"/>
      <c r="L2174" s="1"/>
      <c r="M2174" s="1"/>
      <c r="P2174" s="163"/>
    </row>
    <row r="2175" spans="1:16">
      <c r="A2175" s="4"/>
      <c r="J2175" s="124"/>
      <c r="K2175" s="125"/>
      <c r="L2175" s="1"/>
      <c r="M2175" s="1"/>
      <c r="P2175" s="163"/>
    </row>
    <row r="2176" spans="1:16">
      <c r="A2176" s="4"/>
      <c r="J2176" s="124"/>
      <c r="K2176" s="125"/>
      <c r="L2176" s="1"/>
      <c r="M2176" s="1"/>
      <c r="P2176" s="163"/>
    </row>
    <row r="2177" spans="1:16">
      <c r="A2177" s="4"/>
      <c r="J2177" s="124"/>
      <c r="K2177" s="125"/>
      <c r="L2177" s="1"/>
      <c r="M2177" s="1"/>
      <c r="P2177" s="163"/>
    </row>
    <row r="2178" spans="1:16">
      <c r="A2178" s="4"/>
      <c r="J2178" s="124"/>
      <c r="K2178" s="125"/>
      <c r="L2178" s="1"/>
      <c r="M2178" s="1"/>
      <c r="P2178" s="163"/>
    </row>
    <row r="2179" spans="1:16">
      <c r="A2179" s="4"/>
      <c r="J2179" s="124"/>
      <c r="K2179" s="125"/>
      <c r="L2179" s="1"/>
      <c r="M2179" s="1"/>
      <c r="P2179" s="163"/>
    </row>
    <row r="2180" spans="1:16">
      <c r="A2180" s="4"/>
      <c r="J2180" s="124"/>
      <c r="K2180" s="125"/>
      <c r="L2180" s="1"/>
      <c r="M2180" s="1"/>
      <c r="P2180" s="163"/>
    </row>
    <row r="2181" spans="1:16">
      <c r="A2181" s="4"/>
      <c r="J2181" s="124"/>
      <c r="K2181" s="125"/>
      <c r="L2181" s="1"/>
      <c r="M2181" s="1"/>
      <c r="P2181" s="163"/>
    </row>
    <row r="2182" spans="1:16">
      <c r="A2182" s="4"/>
      <c r="J2182" s="124"/>
      <c r="K2182" s="125"/>
      <c r="L2182" s="1"/>
      <c r="M2182" s="1"/>
      <c r="P2182" s="163"/>
    </row>
    <row r="2183" spans="1:16">
      <c r="A2183" s="4"/>
      <c r="J2183" s="124"/>
      <c r="K2183" s="125"/>
      <c r="L2183" s="1"/>
      <c r="M2183" s="1"/>
      <c r="P2183" s="163"/>
    </row>
    <row r="2184" spans="1:16">
      <c r="A2184" s="4"/>
      <c r="J2184" s="124"/>
      <c r="K2184" s="125"/>
      <c r="L2184" s="1"/>
      <c r="M2184" s="1"/>
      <c r="P2184" s="163"/>
    </row>
    <row r="2185" spans="1:16">
      <c r="A2185" s="4"/>
      <c r="J2185" s="124"/>
      <c r="K2185" s="125"/>
      <c r="L2185" s="1"/>
      <c r="M2185" s="1"/>
      <c r="P2185" s="163"/>
    </row>
    <row r="2186" spans="1:16">
      <c r="A2186" s="4"/>
      <c r="J2186" s="124"/>
      <c r="K2186" s="125"/>
      <c r="L2186" s="1"/>
      <c r="M2186" s="1"/>
      <c r="P2186" s="163"/>
    </row>
    <row r="2187" spans="1:16">
      <c r="A2187" s="4"/>
      <c r="J2187" s="124"/>
      <c r="K2187" s="125"/>
      <c r="L2187" s="1"/>
      <c r="M2187" s="1"/>
      <c r="P2187" s="163"/>
    </row>
    <row r="2188" spans="1:16">
      <c r="A2188" s="4"/>
      <c r="J2188" s="124"/>
      <c r="K2188" s="125"/>
      <c r="L2188" s="1"/>
      <c r="M2188" s="1"/>
      <c r="P2188" s="163"/>
    </row>
    <row r="2189" spans="1:16">
      <c r="A2189" s="4"/>
      <c r="J2189" s="124"/>
      <c r="K2189" s="125"/>
      <c r="L2189" s="1"/>
      <c r="M2189" s="1"/>
      <c r="P2189" s="163"/>
    </row>
    <row r="2190" spans="1:16">
      <c r="A2190" s="4"/>
      <c r="J2190" s="124"/>
      <c r="K2190" s="125"/>
      <c r="L2190" s="1"/>
      <c r="M2190" s="1"/>
      <c r="P2190" s="163"/>
    </row>
    <row r="2191" spans="1:16">
      <c r="A2191" s="4"/>
      <c r="J2191" s="124"/>
      <c r="K2191" s="125"/>
      <c r="L2191" s="1"/>
      <c r="M2191" s="1"/>
      <c r="P2191" s="163"/>
    </row>
    <row r="2192" spans="1:16">
      <c r="A2192" s="4"/>
      <c r="J2192" s="124"/>
      <c r="K2192" s="125"/>
      <c r="L2192" s="1"/>
      <c r="M2192" s="1"/>
      <c r="P2192" s="163"/>
    </row>
    <row r="2193" spans="1:16">
      <c r="A2193" s="4"/>
      <c r="J2193" s="124"/>
      <c r="K2193" s="125"/>
      <c r="L2193" s="1"/>
      <c r="M2193" s="1"/>
      <c r="P2193" s="163"/>
    </row>
    <row r="2194" spans="1:16">
      <c r="A2194" s="4"/>
      <c r="J2194" s="124"/>
      <c r="K2194" s="125"/>
      <c r="L2194" s="1"/>
      <c r="M2194" s="1"/>
      <c r="P2194" s="163"/>
    </row>
    <row r="2195" spans="1:16">
      <c r="A2195" s="4"/>
      <c r="J2195" s="124"/>
      <c r="K2195" s="125"/>
      <c r="L2195" s="1"/>
      <c r="M2195" s="1"/>
      <c r="P2195" s="163"/>
    </row>
    <row r="2196" spans="1:16">
      <c r="A2196" s="4"/>
      <c r="J2196" s="124"/>
      <c r="K2196" s="125"/>
      <c r="L2196" s="1"/>
      <c r="M2196" s="1"/>
      <c r="P2196" s="163"/>
    </row>
    <row r="2197" spans="1:16">
      <c r="A2197" s="4"/>
      <c r="J2197" s="124"/>
      <c r="K2197" s="125"/>
      <c r="L2197" s="1"/>
      <c r="M2197" s="1"/>
      <c r="P2197" s="163"/>
    </row>
    <row r="2198" spans="1:16">
      <c r="A2198" s="4"/>
      <c r="J2198" s="124"/>
      <c r="K2198" s="125"/>
      <c r="L2198" s="1"/>
      <c r="M2198" s="1"/>
      <c r="P2198" s="163"/>
    </row>
    <row r="2199" spans="1:16">
      <c r="A2199" s="4"/>
      <c r="J2199" s="124"/>
      <c r="K2199" s="125"/>
      <c r="L2199" s="1"/>
      <c r="M2199" s="1"/>
      <c r="P2199" s="163"/>
    </row>
    <row r="2200" spans="1:16">
      <c r="A2200" s="4"/>
      <c r="J2200" s="124"/>
      <c r="K2200" s="125"/>
      <c r="L2200" s="1"/>
      <c r="M2200" s="1"/>
      <c r="P2200" s="163"/>
    </row>
    <row r="2201" spans="1:16">
      <c r="A2201" s="4"/>
      <c r="J2201" s="124"/>
      <c r="K2201" s="125"/>
      <c r="L2201" s="1"/>
      <c r="M2201" s="1"/>
      <c r="P2201" s="163"/>
    </row>
    <row r="2202" spans="1:16">
      <c r="A2202" s="4"/>
      <c r="J2202" s="124"/>
      <c r="K2202" s="125"/>
      <c r="L2202" s="1"/>
      <c r="M2202" s="1"/>
      <c r="P2202" s="163"/>
    </row>
    <row r="2203" spans="1:16">
      <c r="A2203" s="4"/>
      <c r="J2203" s="124"/>
      <c r="K2203" s="125"/>
      <c r="L2203" s="1"/>
      <c r="M2203" s="1"/>
      <c r="P2203" s="163"/>
    </row>
    <row r="2204" spans="1:16">
      <c r="A2204" s="4"/>
      <c r="J2204" s="124"/>
      <c r="K2204" s="125"/>
      <c r="L2204" s="1"/>
      <c r="M2204" s="1"/>
      <c r="P2204" s="163"/>
    </row>
    <row r="2205" spans="1:16">
      <c r="A2205" s="4"/>
      <c r="J2205" s="124"/>
      <c r="K2205" s="125"/>
      <c r="L2205" s="1"/>
      <c r="M2205" s="1"/>
      <c r="P2205" s="163"/>
    </row>
    <row r="2206" spans="1:16">
      <c r="A2206" s="4"/>
      <c r="J2206" s="124"/>
      <c r="K2206" s="125"/>
      <c r="L2206" s="1"/>
      <c r="M2206" s="1"/>
      <c r="P2206" s="163"/>
    </row>
    <row r="2207" spans="1:16">
      <c r="A2207" s="4"/>
      <c r="J2207" s="124"/>
      <c r="K2207" s="125"/>
      <c r="L2207" s="1"/>
      <c r="M2207" s="1"/>
      <c r="P2207" s="163"/>
    </row>
    <row r="2208" spans="1:16">
      <c r="A2208" s="4"/>
      <c r="J2208" s="124"/>
      <c r="K2208" s="125"/>
      <c r="L2208" s="1"/>
      <c r="M2208" s="1"/>
      <c r="P2208" s="163"/>
    </row>
    <row r="2209" spans="1:16">
      <c r="A2209" s="4"/>
      <c r="J2209" s="124"/>
      <c r="K2209" s="125"/>
      <c r="L2209" s="1"/>
      <c r="M2209" s="1"/>
      <c r="P2209" s="163"/>
    </row>
    <row r="2210" spans="1:16">
      <c r="A2210" s="4"/>
      <c r="J2210" s="124"/>
      <c r="K2210" s="125"/>
      <c r="L2210" s="1"/>
      <c r="M2210" s="1"/>
      <c r="P2210" s="163"/>
    </row>
    <row r="2211" spans="1:16">
      <c r="A2211" s="4"/>
      <c r="J2211" s="124"/>
      <c r="K2211" s="125"/>
      <c r="L2211" s="1"/>
      <c r="M2211" s="1"/>
      <c r="P2211" s="163"/>
    </row>
    <row r="2212" spans="1:16">
      <c r="A2212" s="4"/>
      <c r="J2212" s="124"/>
      <c r="K2212" s="125"/>
      <c r="L2212" s="1"/>
      <c r="M2212" s="1"/>
      <c r="P2212" s="163"/>
    </row>
    <row r="2213" spans="1:16">
      <c r="A2213" s="4"/>
      <c r="J2213" s="124"/>
      <c r="K2213" s="125"/>
      <c r="L2213" s="1"/>
      <c r="M2213" s="1"/>
      <c r="P2213" s="163"/>
    </row>
    <row r="2214" spans="1:16">
      <c r="A2214" s="4"/>
      <c r="J2214" s="124"/>
      <c r="K2214" s="125"/>
      <c r="L2214" s="1"/>
      <c r="M2214" s="1"/>
      <c r="P2214" s="163"/>
    </row>
    <row r="2215" spans="1:16">
      <c r="A2215" s="4"/>
      <c r="J2215" s="124"/>
      <c r="K2215" s="125"/>
      <c r="L2215" s="1"/>
      <c r="M2215" s="1"/>
      <c r="P2215" s="163"/>
    </row>
    <row r="2216" spans="1:16">
      <c r="A2216" s="4"/>
      <c r="J2216" s="124"/>
      <c r="K2216" s="125"/>
      <c r="L2216" s="1"/>
      <c r="M2216" s="1"/>
      <c r="P2216" s="163"/>
    </row>
    <row r="2217" spans="1:16">
      <c r="A2217" s="4"/>
      <c r="J2217" s="124"/>
      <c r="K2217" s="125"/>
      <c r="L2217" s="1"/>
      <c r="M2217" s="1"/>
      <c r="P2217" s="163"/>
    </row>
    <row r="2218" spans="1:16">
      <c r="A2218" s="4"/>
      <c r="J2218" s="124"/>
      <c r="K2218" s="125"/>
      <c r="L2218" s="1"/>
      <c r="M2218" s="1"/>
      <c r="P2218" s="163"/>
    </row>
    <row r="2219" spans="1:16">
      <c r="A2219" s="4"/>
      <c r="J2219" s="124"/>
      <c r="K2219" s="125"/>
      <c r="L2219" s="1"/>
      <c r="M2219" s="1"/>
      <c r="P2219" s="163"/>
    </row>
    <row r="2220" spans="1:16">
      <c r="A2220" s="4"/>
      <c r="J2220" s="124"/>
      <c r="K2220" s="125"/>
      <c r="L2220" s="1"/>
      <c r="M2220" s="1"/>
      <c r="P2220" s="163"/>
    </row>
    <row r="2221" spans="1:16">
      <c r="A2221" s="4"/>
      <c r="J2221" s="124"/>
      <c r="K2221" s="125"/>
      <c r="L2221" s="1"/>
      <c r="M2221" s="1"/>
      <c r="P2221" s="163"/>
    </row>
    <row r="2222" spans="1:16">
      <c r="A2222" s="4"/>
      <c r="J2222" s="124"/>
      <c r="K2222" s="125"/>
      <c r="L2222" s="1"/>
      <c r="M2222" s="1"/>
      <c r="P2222" s="163"/>
    </row>
    <row r="2223" spans="1:16">
      <c r="A2223" s="4"/>
      <c r="J2223" s="124"/>
      <c r="K2223" s="125"/>
      <c r="L2223" s="1"/>
      <c r="M2223" s="1"/>
      <c r="P2223" s="163"/>
    </row>
    <row r="2224" spans="1:16">
      <c r="A2224" s="4"/>
      <c r="J2224" s="124"/>
      <c r="K2224" s="125"/>
      <c r="L2224" s="1"/>
      <c r="M2224" s="1"/>
      <c r="P2224" s="163"/>
    </row>
    <row r="2225" spans="1:16">
      <c r="A2225" s="4"/>
      <c r="J2225" s="124"/>
      <c r="K2225" s="125"/>
      <c r="L2225" s="1"/>
      <c r="M2225" s="1"/>
      <c r="P2225" s="163"/>
    </row>
    <row r="2226" spans="1:16">
      <c r="A2226" s="4"/>
      <c r="J2226" s="124"/>
      <c r="K2226" s="125"/>
      <c r="L2226" s="1"/>
      <c r="M2226" s="1"/>
      <c r="P2226" s="163"/>
    </row>
    <row r="2227" spans="1:16">
      <c r="A2227" s="4"/>
      <c r="J2227" s="124"/>
      <c r="K2227" s="125"/>
      <c r="L2227" s="1"/>
      <c r="M2227" s="1"/>
      <c r="P2227" s="163"/>
    </row>
    <row r="2228" spans="1:16">
      <c r="A2228" s="4"/>
      <c r="J2228" s="124"/>
      <c r="K2228" s="125"/>
      <c r="L2228" s="1"/>
      <c r="M2228" s="1"/>
      <c r="P2228" s="163"/>
    </row>
    <row r="2229" spans="1:16">
      <c r="A2229" s="4"/>
      <c r="J2229" s="124"/>
      <c r="K2229" s="125"/>
      <c r="L2229" s="1"/>
      <c r="M2229" s="1"/>
      <c r="P2229" s="163"/>
    </row>
    <row r="2230" spans="1:16">
      <c r="A2230" s="4"/>
      <c r="J2230" s="124"/>
      <c r="K2230" s="125"/>
      <c r="L2230" s="1"/>
      <c r="M2230" s="1"/>
      <c r="P2230" s="163"/>
    </row>
    <row r="2231" spans="1:16">
      <c r="A2231" s="4"/>
      <c r="J2231" s="124"/>
      <c r="K2231" s="125"/>
      <c r="L2231" s="1"/>
      <c r="M2231" s="1"/>
      <c r="P2231" s="163"/>
    </row>
    <row r="2232" spans="1:16">
      <c r="A2232" s="4"/>
      <c r="J2232" s="124"/>
      <c r="K2232" s="125"/>
      <c r="L2232" s="1"/>
      <c r="M2232" s="1"/>
      <c r="P2232" s="163"/>
    </row>
    <row r="2233" spans="1:16">
      <c r="A2233" s="4"/>
      <c r="J2233" s="124"/>
      <c r="K2233" s="125"/>
      <c r="L2233" s="1"/>
      <c r="M2233" s="1"/>
      <c r="P2233" s="163"/>
    </row>
    <row r="2234" spans="1:16">
      <c r="A2234" s="4"/>
      <c r="J2234" s="124"/>
      <c r="K2234" s="125"/>
      <c r="L2234" s="1"/>
      <c r="M2234" s="1"/>
      <c r="P2234" s="163"/>
    </row>
    <row r="2235" spans="1:16">
      <c r="A2235" s="4"/>
      <c r="J2235" s="124"/>
      <c r="K2235" s="125"/>
      <c r="L2235" s="1"/>
      <c r="M2235" s="1"/>
      <c r="P2235" s="163"/>
    </row>
    <row r="2236" spans="1:16">
      <c r="A2236" s="4"/>
      <c r="J2236" s="124"/>
      <c r="K2236" s="125"/>
      <c r="L2236" s="1"/>
      <c r="M2236" s="1"/>
      <c r="P2236" s="163"/>
    </row>
    <row r="2237" spans="1:16">
      <c r="A2237" s="4"/>
      <c r="J2237" s="124"/>
      <c r="K2237" s="125"/>
      <c r="L2237" s="1"/>
      <c r="M2237" s="1"/>
      <c r="P2237" s="163"/>
    </row>
    <row r="2238" spans="1:16">
      <c r="A2238" s="4"/>
      <c r="J2238" s="124"/>
      <c r="K2238" s="125"/>
      <c r="L2238" s="1"/>
      <c r="M2238" s="1"/>
      <c r="P2238" s="163"/>
    </row>
    <row r="2239" spans="1:16">
      <c r="A2239" s="4"/>
      <c r="J2239" s="124"/>
      <c r="K2239" s="125"/>
      <c r="L2239" s="1"/>
      <c r="M2239" s="1"/>
      <c r="P2239" s="163"/>
    </row>
    <row r="2240" spans="1:16">
      <c r="A2240" s="4"/>
      <c r="J2240" s="124"/>
      <c r="K2240" s="125"/>
      <c r="L2240" s="1"/>
      <c r="M2240" s="1"/>
      <c r="P2240" s="163"/>
    </row>
    <row r="2241" spans="1:16">
      <c r="A2241" s="4"/>
      <c r="J2241" s="124"/>
      <c r="K2241" s="125"/>
      <c r="L2241" s="1"/>
      <c r="M2241" s="1"/>
      <c r="P2241" s="163"/>
    </row>
    <row r="2242" spans="1:16">
      <c r="A2242" s="4"/>
      <c r="J2242" s="124"/>
      <c r="K2242" s="125"/>
      <c r="L2242" s="1"/>
      <c r="M2242" s="1"/>
      <c r="P2242" s="163"/>
    </row>
    <row r="2243" spans="1:16">
      <c r="A2243" s="4"/>
      <c r="J2243" s="124"/>
      <c r="K2243" s="125"/>
      <c r="L2243" s="1"/>
      <c r="M2243" s="1"/>
      <c r="P2243" s="163"/>
    </row>
    <row r="2244" spans="1:16">
      <c r="A2244" s="4"/>
      <c r="J2244" s="124"/>
      <c r="K2244" s="125"/>
      <c r="L2244" s="1"/>
      <c r="M2244" s="1"/>
      <c r="P2244" s="163"/>
    </row>
    <row r="2245" spans="1:16">
      <c r="A2245" s="4"/>
      <c r="J2245" s="124"/>
      <c r="K2245" s="125"/>
      <c r="L2245" s="1"/>
      <c r="M2245" s="1"/>
      <c r="P2245" s="163"/>
    </row>
    <row r="2246" spans="1:16">
      <c r="A2246" s="4"/>
      <c r="J2246" s="124"/>
      <c r="K2246" s="125"/>
      <c r="L2246" s="1"/>
      <c r="M2246" s="1"/>
      <c r="P2246" s="163"/>
    </row>
    <row r="2247" spans="1:16">
      <c r="A2247" s="4"/>
      <c r="J2247" s="124"/>
      <c r="K2247" s="125"/>
      <c r="L2247" s="1"/>
      <c r="M2247" s="1"/>
      <c r="P2247" s="163"/>
    </row>
    <row r="2248" spans="1:16">
      <c r="A2248" s="4"/>
      <c r="J2248" s="124"/>
      <c r="K2248" s="125"/>
      <c r="L2248" s="1"/>
      <c r="M2248" s="1"/>
      <c r="P2248" s="163"/>
    </row>
    <row r="2249" spans="1:16">
      <c r="A2249" s="4"/>
      <c r="J2249" s="124"/>
      <c r="K2249" s="125"/>
      <c r="L2249" s="1"/>
      <c r="M2249" s="1"/>
      <c r="P2249" s="163"/>
    </row>
    <row r="2250" spans="1:16">
      <c r="A2250" s="4"/>
      <c r="J2250" s="124"/>
      <c r="K2250" s="125"/>
      <c r="L2250" s="1"/>
      <c r="M2250" s="1"/>
      <c r="P2250" s="163"/>
    </row>
    <row r="2251" spans="1:16">
      <c r="A2251" s="4"/>
      <c r="J2251" s="124"/>
      <c r="K2251" s="125"/>
      <c r="L2251" s="1"/>
      <c r="M2251" s="1"/>
      <c r="P2251" s="163"/>
    </row>
    <row r="2252" spans="1:16">
      <c r="A2252" s="4"/>
      <c r="J2252" s="124"/>
      <c r="K2252" s="125"/>
      <c r="L2252" s="1"/>
      <c r="M2252" s="1"/>
      <c r="P2252" s="163"/>
    </row>
    <row r="2253" spans="1:16">
      <c r="A2253" s="4"/>
      <c r="J2253" s="124"/>
      <c r="K2253" s="125"/>
      <c r="L2253" s="1"/>
      <c r="M2253" s="1"/>
      <c r="P2253" s="163"/>
    </row>
    <row r="2254" spans="1:16">
      <c r="A2254" s="4"/>
      <c r="J2254" s="124"/>
      <c r="K2254" s="125"/>
      <c r="L2254" s="1"/>
      <c r="M2254" s="1"/>
      <c r="P2254" s="163"/>
    </row>
    <row r="2255" spans="1:16">
      <c r="A2255" s="4"/>
      <c r="J2255" s="124"/>
      <c r="K2255" s="125"/>
      <c r="L2255" s="1"/>
      <c r="M2255" s="1"/>
      <c r="P2255" s="163"/>
    </row>
    <row r="2256" spans="1:16">
      <c r="A2256" s="4"/>
      <c r="J2256" s="124"/>
      <c r="K2256" s="125"/>
      <c r="L2256" s="1"/>
      <c r="M2256" s="1"/>
      <c r="P2256" s="163"/>
    </row>
    <row r="2257" spans="1:16">
      <c r="A2257" s="4"/>
      <c r="J2257" s="124"/>
      <c r="K2257" s="125"/>
      <c r="L2257" s="1"/>
      <c r="M2257" s="1"/>
      <c r="P2257" s="163"/>
    </row>
    <row r="2258" spans="1:16">
      <c r="A2258" s="4"/>
      <c r="J2258" s="124"/>
      <c r="K2258" s="125"/>
      <c r="L2258" s="1"/>
      <c r="M2258" s="1"/>
      <c r="P2258" s="163"/>
    </row>
    <row r="2259" spans="1:16">
      <c r="A2259" s="4"/>
      <c r="J2259" s="124"/>
      <c r="K2259" s="125"/>
      <c r="L2259" s="1"/>
      <c r="M2259" s="1"/>
      <c r="P2259" s="163"/>
    </row>
    <row r="2260" spans="1:16">
      <c r="A2260" s="4"/>
      <c r="J2260" s="124"/>
      <c r="K2260" s="125"/>
      <c r="L2260" s="1"/>
      <c r="M2260" s="1"/>
      <c r="P2260" s="163"/>
    </row>
    <row r="2261" spans="1:16">
      <c r="A2261" s="4"/>
      <c r="J2261" s="124"/>
      <c r="K2261" s="125"/>
      <c r="L2261" s="1"/>
      <c r="M2261" s="1"/>
      <c r="P2261" s="163"/>
    </row>
    <row r="2262" spans="1:16">
      <c r="A2262" s="4"/>
      <c r="J2262" s="124"/>
      <c r="K2262" s="125"/>
      <c r="L2262" s="1"/>
      <c r="M2262" s="1"/>
      <c r="P2262" s="163"/>
    </row>
    <row r="2263" spans="1:16">
      <c r="A2263" s="4"/>
      <c r="J2263" s="124"/>
      <c r="K2263" s="125"/>
      <c r="L2263" s="1"/>
      <c r="M2263" s="1"/>
      <c r="P2263" s="163"/>
    </row>
    <row r="2264" spans="1:16">
      <c r="A2264" s="4"/>
      <c r="J2264" s="124"/>
      <c r="K2264" s="125"/>
      <c r="L2264" s="1"/>
      <c r="M2264" s="1"/>
      <c r="P2264" s="163"/>
    </row>
    <row r="2265" spans="1:16">
      <c r="A2265" s="4"/>
      <c r="J2265" s="124"/>
      <c r="K2265" s="125"/>
      <c r="L2265" s="1"/>
      <c r="M2265" s="1"/>
      <c r="P2265" s="163"/>
    </row>
    <row r="2266" spans="1:16">
      <c r="A2266" s="4"/>
      <c r="J2266" s="124"/>
      <c r="K2266" s="125"/>
      <c r="L2266" s="1"/>
      <c r="M2266" s="1"/>
      <c r="P2266" s="163"/>
    </row>
    <row r="2267" spans="1:16">
      <c r="A2267" s="4"/>
      <c r="J2267" s="124"/>
      <c r="K2267" s="125"/>
      <c r="L2267" s="1"/>
      <c r="M2267" s="1"/>
      <c r="P2267" s="163"/>
    </row>
    <row r="2268" spans="1:16">
      <c r="A2268" s="4"/>
      <c r="J2268" s="124"/>
      <c r="K2268" s="125"/>
      <c r="L2268" s="1"/>
      <c r="M2268" s="1"/>
      <c r="P2268" s="163"/>
    </row>
    <row r="2269" spans="1:16">
      <c r="A2269" s="4"/>
      <c r="J2269" s="124"/>
      <c r="K2269" s="125"/>
      <c r="L2269" s="1"/>
      <c r="M2269" s="1"/>
      <c r="P2269" s="163"/>
    </row>
    <row r="2270" spans="1:16">
      <c r="A2270" s="4"/>
      <c r="J2270" s="124"/>
      <c r="K2270" s="125"/>
      <c r="L2270" s="1"/>
      <c r="M2270" s="1"/>
      <c r="P2270" s="163"/>
    </row>
    <row r="2271" spans="1:16">
      <c r="A2271" s="4"/>
      <c r="J2271" s="124"/>
      <c r="K2271" s="125"/>
      <c r="L2271" s="1"/>
      <c r="M2271" s="1"/>
      <c r="P2271" s="163"/>
    </row>
    <row r="2272" spans="1:16">
      <c r="A2272" s="4"/>
      <c r="J2272" s="124"/>
      <c r="K2272" s="125"/>
      <c r="L2272" s="1"/>
      <c r="M2272" s="1"/>
      <c r="P2272" s="163"/>
    </row>
    <row r="2273" spans="1:16">
      <c r="A2273" s="4"/>
      <c r="J2273" s="124"/>
      <c r="K2273" s="125"/>
      <c r="L2273" s="1"/>
      <c r="M2273" s="1"/>
      <c r="P2273" s="163"/>
    </row>
    <row r="2274" spans="1:16">
      <c r="A2274" s="4"/>
      <c r="J2274" s="124"/>
      <c r="K2274" s="125"/>
      <c r="L2274" s="1"/>
      <c r="M2274" s="1"/>
      <c r="P2274" s="163"/>
    </row>
    <row r="2275" spans="1:16">
      <c r="A2275" s="4"/>
      <c r="J2275" s="124"/>
      <c r="K2275" s="125"/>
      <c r="L2275" s="1"/>
      <c r="M2275" s="1"/>
      <c r="P2275" s="163"/>
    </row>
    <row r="2276" spans="1:16">
      <c r="A2276" s="4"/>
      <c r="J2276" s="124"/>
      <c r="K2276" s="125"/>
      <c r="L2276" s="1"/>
      <c r="M2276" s="1"/>
      <c r="P2276" s="163"/>
    </row>
    <row r="2277" spans="1:16">
      <c r="A2277" s="4"/>
      <c r="J2277" s="124"/>
      <c r="K2277" s="125"/>
      <c r="L2277" s="1"/>
      <c r="M2277" s="1"/>
      <c r="P2277" s="163"/>
    </row>
    <row r="2278" spans="1:16">
      <c r="A2278" s="4"/>
      <c r="J2278" s="124"/>
      <c r="K2278" s="125"/>
      <c r="L2278" s="1"/>
      <c r="M2278" s="1"/>
      <c r="P2278" s="163"/>
    </row>
    <row r="2279" spans="1:16">
      <c r="A2279" s="4"/>
      <c r="J2279" s="124"/>
      <c r="K2279" s="125"/>
      <c r="L2279" s="1"/>
      <c r="M2279" s="1"/>
      <c r="P2279" s="163"/>
    </row>
    <row r="2280" spans="1:16">
      <c r="A2280" s="4"/>
      <c r="J2280" s="124"/>
      <c r="K2280" s="125"/>
      <c r="L2280" s="1"/>
      <c r="M2280" s="1"/>
      <c r="P2280" s="163"/>
    </row>
    <row r="2281" spans="1:16">
      <c r="A2281" s="4"/>
      <c r="J2281" s="124"/>
      <c r="K2281" s="125"/>
      <c r="L2281" s="1"/>
      <c r="M2281" s="1"/>
      <c r="P2281" s="163"/>
    </row>
    <row r="2282" spans="1:16">
      <c r="A2282" s="4"/>
      <c r="J2282" s="124"/>
      <c r="K2282" s="125"/>
      <c r="L2282" s="1"/>
      <c r="M2282" s="1"/>
      <c r="P2282" s="163"/>
    </row>
    <row r="2283" spans="1:16">
      <c r="A2283" s="4"/>
      <c r="J2283" s="124"/>
      <c r="K2283" s="125"/>
      <c r="L2283" s="1"/>
      <c r="M2283" s="1"/>
      <c r="P2283" s="163"/>
    </row>
    <row r="2284" spans="1:16">
      <c r="A2284" s="4"/>
      <c r="J2284" s="124"/>
      <c r="K2284" s="125"/>
      <c r="L2284" s="1"/>
      <c r="M2284" s="1"/>
      <c r="P2284" s="163"/>
    </row>
    <row r="2285" spans="1:16">
      <c r="A2285" s="4"/>
      <c r="J2285" s="124"/>
      <c r="K2285" s="125"/>
      <c r="L2285" s="1"/>
      <c r="M2285" s="1"/>
      <c r="P2285" s="163"/>
    </row>
    <row r="2286" spans="1:16">
      <c r="A2286" s="4"/>
      <c r="J2286" s="124"/>
      <c r="K2286" s="125"/>
      <c r="L2286" s="1"/>
      <c r="M2286" s="1"/>
      <c r="P2286" s="163"/>
    </row>
    <row r="2287" spans="1:16">
      <c r="A2287" s="4"/>
      <c r="J2287" s="124"/>
      <c r="K2287" s="125"/>
      <c r="L2287" s="1"/>
      <c r="M2287" s="1"/>
      <c r="P2287" s="163"/>
    </row>
    <row r="2288" spans="1:16">
      <c r="A2288" s="4"/>
      <c r="J2288" s="124"/>
      <c r="K2288" s="125"/>
      <c r="L2288" s="1"/>
      <c r="M2288" s="1"/>
      <c r="P2288" s="163"/>
    </row>
    <row r="2289" spans="1:16">
      <c r="A2289" s="4"/>
      <c r="J2289" s="124"/>
      <c r="K2289" s="125"/>
      <c r="L2289" s="1"/>
      <c r="M2289" s="1"/>
      <c r="P2289" s="163"/>
    </row>
    <row r="2290" spans="1:16">
      <c r="A2290" s="4"/>
      <c r="J2290" s="124"/>
      <c r="K2290" s="125"/>
      <c r="L2290" s="1"/>
      <c r="M2290" s="1"/>
      <c r="P2290" s="163"/>
    </row>
    <row r="2291" spans="1:16">
      <c r="A2291" s="4"/>
      <c r="J2291" s="124"/>
      <c r="K2291" s="125"/>
      <c r="L2291" s="1"/>
      <c r="M2291" s="1"/>
      <c r="P2291" s="163"/>
    </row>
    <row r="2292" spans="1:16">
      <c r="A2292" s="4"/>
      <c r="J2292" s="124"/>
      <c r="K2292" s="125"/>
      <c r="L2292" s="1"/>
      <c r="M2292" s="1"/>
      <c r="P2292" s="163"/>
    </row>
    <row r="2293" spans="1:16">
      <c r="A2293" s="4"/>
      <c r="J2293" s="124"/>
      <c r="K2293" s="125"/>
      <c r="L2293" s="1"/>
      <c r="M2293" s="1"/>
      <c r="P2293" s="163"/>
    </row>
    <row r="2294" spans="1:16">
      <c r="A2294" s="4"/>
      <c r="J2294" s="124"/>
      <c r="K2294" s="125"/>
      <c r="L2294" s="1"/>
      <c r="M2294" s="1"/>
      <c r="P2294" s="163"/>
    </row>
    <row r="2295" spans="1:16">
      <c r="A2295" s="4"/>
      <c r="J2295" s="124"/>
      <c r="K2295" s="125"/>
      <c r="L2295" s="1"/>
      <c r="M2295" s="1"/>
      <c r="P2295" s="163"/>
    </row>
    <row r="2296" spans="1:16">
      <c r="A2296" s="4"/>
      <c r="J2296" s="124"/>
      <c r="K2296" s="125"/>
      <c r="L2296" s="1"/>
      <c r="M2296" s="1"/>
      <c r="P2296" s="163"/>
    </row>
    <row r="2297" spans="1:16">
      <c r="A2297" s="4"/>
      <c r="J2297" s="124"/>
      <c r="K2297" s="125"/>
      <c r="L2297" s="1"/>
      <c r="M2297" s="1"/>
      <c r="P2297" s="163"/>
    </row>
    <row r="2298" spans="1:16">
      <c r="A2298" s="4"/>
      <c r="J2298" s="124"/>
      <c r="K2298" s="125"/>
      <c r="L2298" s="1"/>
      <c r="M2298" s="1"/>
      <c r="P2298" s="163"/>
    </row>
    <row r="2299" spans="1:16">
      <c r="A2299" s="4"/>
      <c r="J2299" s="124"/>
      <c r="K2299" s="125"/>
      <c r="L2299" s="1"/>
      <c r="M2299" s="1"/>
      <c r="P2299" s="163"/>
    </row>
    <row r="2300" spans="1:16">
      <c r="A2300" s="4"/>
      <c r="J2300" s="124"/>
      <c r="K2300" s="125"/>
      <c r="L2300" s="1"/>
      <c r="M2300" s="1"/>
      <c r="P2300" s="163"/>
    </row>
    <row r="2301" spans="1:16">
      <c r="A2301" s="4"/>
      <c r="J2301" s="124"/>
      <c r="K2301" s="125"/>
      <c r="L2301" s="1"/>
      <c r="M2301" s="1"/>
      <c r="P2301" s="163"/>
    </row>
    <row r="2302" spans="1:16">
      <c r="A2302" s="4"/>
      <c r="J2302" s="124"/>
      <c r="K2302" s="125"/>
      <c r="L2302" s="1"/>
      <c r="M2302" s="1"/>
      <c r="P2302" s="163"/>
    </row>
    <row r="2303" spans="1:16">
      <c r="A2303" s="4"/>
      <c r="J2303" s="124"/>
      <c r="K2303" s="125"/>
      <c r="L2303" s="1"/>
      <c r="M2303" s="1"/>
      <c r="P2303" s="163"/>
    </row>
    <row r="2304" spans="1:16">
      <c r="A2304" s="4"/>
      <c r="J2304" s="124"/>
      <c r="K2304" s="125"/>
      <c r="L2304" s="1"/>
      <c r="M2304" s="1"/>
      <c r="P2304" s="163"/>
    </row>
    <row r="2305" spans="1:16">
      <c r="A2305" s="4"/>
      <c r="J2305" s="124"/>
      <c r="K2305" s="125"/>
      <c r="L2305" s="1"/>
      <c r="M2305" s="1"/>
      <c r="P2305" s="163"/>
    </row>
    <row r="2306" spans="1:16">
      <c r="A2306" s="4"/>
      <c r="J2306" s="124"/>
      <c r="K2306" s="125"/>
      <c r="L2306" s="1"/>
      <c r="M2306" s="1"/>
      <c r="P2306" s="163"/>
    </row>
    <row r="2307" spans="1:16">
      <c r="A2307" s="4"/>
      <c r="J2307" s="124"/>
      <c r="K2307" s="125"/>
      <c r="L2307" s="1"/>
      <c r="M2307" s="1"/>
      <c r="P2307" s="163"/>
    </row>
    <row r="2308" spans="1:16">
      <c r="A2308" s="4"/>
      <c r="J2308" s="124"/>
      <c r="K2308" s="125"/>
      <c r="L2308" s="1"/>
      <c r="M2308" s="1"/>
      <c r="P2308" s="163"/>
    </row>
    <row r="2309" spans="1:16">
      <c r="A2309" s="4"/>
      <c r="J2309" s="124"/>
      <c r="K2309" s="125"/>
      <c r="L2309" s="1"/>
      <c r="M2309" s="1"/>
      <c r="P2309" s="163"/>
    </row>
    <row r="2310" spans="1:16">
      <c r="A2310" s="4"/>
      <c r="J2310" s="124"/>
      <c r="K2310" s="125"/>
      <c r="L2310" s="1"/>
      <c r="M2310" s="1"/>
      <c r="P2310" s="163"/>
    </row>
    <row r="2311" spans="1:16">
      <c r="A2311" s="4"/>
      <c r="J2311" s="124"/>
      <c r="K2311" s="125"/>
      <c r="L2311" s="1"/>
      <c r="M2311" s="1"/>
      <c r="P2311" s="163"/>
    </row>
    <row r="2312" spans="1:16">
      <c r="A2312" s="4"/>
      <c r="J2312" s="124"/>
      <c r="K2312" s="125"/>
      <c r="L2312" s="1"/>
      <c r="M2312" s="1"/>
      <c r="P2312" s="163"/>
    </row>
    <row r="2313" spans="1:16">
      <c r="A2313" s="4"/>
      <c r="J2313" s="124"/>
      <c r="K2313" s="125"/>
      <c r="L2313" s="1"/>
      <c r="M2313" s="1"/>
      <c r="P2313" s="163"/>
    </row>
    <row r="2314" spans="1:16">
      <c r="A2314" s="4"/>
      <c r="J2314" s="124"/>
      <c r="K2314" s="125"/>
      <c r="L2314" s="1"/>
      <c r="M2314" s="1"/>
      <c r="P2314" s="163"/>
    </row>
    <row r="2315" spans="1:16">
      <c r="A2315" s="4"/>
      <c r="J2315" s="124"/>
      <c r="K2315" s="125"/>
      <c r="L2315" s="1"/>
      <c r="M2315" s="1"/>
      <c r="P2315" s="163"/>
    </row>
    <row r="2316" spans="1:16">
      <c r="A2316" s="4"/>
      <c r="H2316" s="123"/>
      <c r="I2316" s="123"/>
      <c r="J2316" s="122"/>
      <c r="K2316" s="123"/>
      <c r="L2316" s="1"/>
      <c r="M2316" s="1"/>
      <c r="P2316" s="163"/>
    </row>
    <row r="2317" spans="1:16">
      <c r="A2317" s="4"/>
      <c r="H2317" s="123"/>
      <c r="I2317" s="123"/>
      <c r="J2317" s="122"/>
      <c r="K2317" s="123"/>
      <c r="L2317" s="1"/>
      <c r="M2317" s="1"/>
      <c r="P2317" s="163"/>
    </row>
    <row r="2318" spans="1:16">
      <c r="A2318" s="4"/>
      <c r="H2318" s="123"/>
      <c r="I2318" s="123"/>
      <c r="J2318" s="122"/>
      <c r="K2318" s="123"/>
      <c r="L2318" s="1"/>
      <c r="M2318" s="1"/>
      <c r="P2318" s="163"/>
    </row>
    <row r="2319" spans="1:16">
      <c r="A2319" s="4"/>
      <c r="H2319" s="123"/>
      <c r="I2319" s="123"/>
      <c r="J2319" s="122"/>
      <c r="K2319" s="123"/>
      <c r="L2319" s="1"/>
      <c r="M2319" s="1"/>
      <c r="P2319" s="163"/>
    </row>
    <row r="2320" spans="1:16">
      <c r="A2320" s="4"/>
      <c r="H2320" s="123"/>
      <c r="I2320" s="123"/>
      <c r="J2320" s="122"/>
      <c r="K2320" s="123"/>
      <c r="L2320" s="1"/>
      <c r="M2320" s="1"/>
      <c r="P2320" s="163"/>
    </row>
    <row r="2321" spans="1:16">
      <c r="A2321" s="4"/>
      <c r="H2321" s="123"/>
      <c r="I2321" s="123"/>
      <c r="J2321" s="122"/>
      <c r="K2321" s="123"/>
      <c r="L2321" s="1"/>
      <c r="M2321" s="1"/>
      <c r="P2321" s="163"/>
    </row>
    <row r="2322" spans="1:16">
      <c r="A2322" s="4"/>
      <c r="H2322" s="123"/>
      <c r="I2322" s="123"/>
      <c r="J2322" s="122"/>
      <c r="K2322" s="123"/>
      <c r="L2322" s="1"/>
      <c r="M2322" s="1"/>
      <c r="P2322" s="163"/>
    </row>
    <row r="2323" spans="1:16">
      <c r="A2323" s="4"/>
      <c r="H2323" s="123"/>
      <c r="I2323" s="123"/>
      <c r="J2323" s="122"/>
      <c r="K2323" s="123"/>
      <c r="L2323" s="1"/>
      <c r="M2323" s="1"/>
      <c r="P2323" s="163"/>
    </row>
    <row r="2324" spans="1:16">
      <c r="A2324" s="4"/>
      <c r="H2324" s="123"/>
      <c r="I2324" s="123"/>
      <c r="J2324" s="122"/>
      <c r="K2324" s="123"/>
      <c r="L2324" s="1"/>
      <c r="M2324" s="1"/>
      <c r="P2324" s="163"/>
    </row>
    <row r="2325" spans="1:16">
      <c r="A2325" s="4"/>
      <c r="H2325" s="123"/>
      <c r="I2325" s="123"/>
      <c r="J2325" s="122"/>
      <c r="K2325" s="123"/>
      <c r="L2325" s="1"/>
      <c r="M2325" s="1"/>
      <c r="P2325" s="163"/>
    </row>
    <row r="2326" spans="1:16">
      <c r="A2326" s="4"/>
      <c r="H2326" s="123"/>
      <c r="I2326" s="123"/>
      <c r="J2326" s="122"/>
      <c r="K2326" s="123"/>
      <c r="L2326" s="1"/>
      <c r="M2326" s="1"/>
      <c r="P2326" s="163"/>
    </row>
    <row r="2327" spans="1:16">
      <c r="A2327" s="4"/>
      <c r="H2327" s="123"/>
      <c r="I2327" s="123"/>
      <c r="J2327" s="122"/>
      <c r="K2327" s="123"/>
      <c r="L2327" s="1"/>
      <c r="M2327" s="1"/>
      <c r="P2327" s="163"/>
    </row>
    <row r="2328" spans="1:16">
      <c r="A2328" s="4"/>
      <c r="H2328" s="123"/>
      <c r="I2328" s="123"/>
      <c r="J2328" s="122"/>
      <c r="K2328" s="123"/>
      <c r="L2328" s="1"/>
      <c r="M2328" s="1"/>
      <c r="P2328" s="163"/>
    </row>
    <row r="2329" spans="1:16">
      <c r="A2329" s="4"/>
      <c r="H2329" s="123"/>
      <c r="I2329" s="123"/>
      <c r="J2329" s="122"/>
      <c r="K2329" s="123"/>
      <c r="L2329" s="1"/>
      <c r="M2329" s="1"/>
      <c r="P2329" s="163"/>
    </row>
    <row r="2330" spans="1:16">
      <c r="A2330" s="4"/>
      <c r="H2330" s="123"/>
      <c r="I2330" s="123"/>
      <c r="J2330" s="122"/>
      <c r="K2330" s="123"/>
      <c r="L2330" s="1"/>
      <c r="M2330" s="1"/>
      <c r="P2330" s="163"/>
    </row>
    <row r="2331" spans="1:16">
      <c r="A2331" s="4"/>
      <c r="H2331" s="123"/>
      <c r="I2331" s="123"/>
      <c r="J2331" s="122"/>
      <c r="K2331" s="123"/>
      <c r="L2331" s="1"/>
      <c r="M2331" s="1"/>
      <c r="P2331" s="163"/>
    </row>
    <row r="2332" spans="1:16">
      <c r="A2332" s="4"/>
      <c r="H2332" s="123"/>
      <c r="I2332" s="123"/>
      <c r="J2332" s="122"/>
      <c r="K2332" s="123"/>
      <c r="L2332" s="1"/>
      <c r="M2332" s="1"/>
      <c r="P2332" s="163"/>
    </row>
    <row r="2333" spans="1:16">
      <c r="A2333" s="4"/>
      <c r="H2333" s="123"/>
      <c r="I2333" s="123"/>
      <c r="J2333" s="122"/>
      <c r="K2333" s="123"/>
      <c r="L2333" s="1"/>
      <c r="M2333" s="1"/>
      <c r="P2333" s="163"/>
    </row>
    <row r="2334" spans="1:16">
      <c r="A2334" s="4"/>
      <c r="H2334" s="123"/>
      <c r="I2334" s="123"/>
      <c r="J2334" s="122"/>
      <c r="K2334" s="123"/>
      <c r="L2334" s="1"/>
      <c r="M2334" s="1"/>
      <c r="P2334" s="163"/>
    </row>
    <row r="2335" spans="1:16">
      <c r="A2335" s="4"/>
      <c r="H2335" s="123"/>
      <c r="I2335" s="123"/>
      <c r="J2335" s="122"/>
      <c r="K2335" s="123"/>
      <c r="L2335" s="1"/>
      <c r="M2335" s="1"/>
      <c r="P2335" s="163"/>
    </row>
    <row r="2336" spans="1:16">
      <c r="A2336" s="4"/>
      <c r="H2336" s="123"/>
      <c r="I2336" s="123"/>
      <c r="J2336" s="122"/>
      <c r="K2336" s="123"/>
      <c r="L2336" s="1"/>
      <c r="M2336" s="1"/>
      <c r="P2336" s="163"/>
    </row>
    <row r="2337" spans="1:16">
      <c r="A2337" s="4"/>
      <c r="H2337" s="123"/>
      <c r="I2337" s="123"/>
      <c r="J2337" s="122"/>
      <c r="K2337" s="123"/>
      <c r="L2337" s="1"/>
      <c r="M2337" s="1"/>
      <c r="P2337" s="163"/>
    </row>
    <row r="2338" spans="1:16">
      <c r="A2338" s="4"/>
      <c r="H2338" s="123"/>
      <c r="I2338" s="123"/>
      <c r="J2338" s="122"/>
      <c r="K2338" s="123"/>
      <c r="L2338" s="1"/>
      <c r="M2338" s="1"/>
      <c r="P2338" s="163"/>
    </row>
    <row r="2339" spans="1:16">
      <c r="A2339" s="4"/>
      <c r="H2339" s="123"/>
      <c r="I2339" s="123"/>
      <c r="J2339" s="122"/>
      <c r="K2339" s="123"/>
      <c r="L2339" s="1"/>
      <c r="M2339" s="1"/>
      <c r="P2339" s="163"/>
    </row>
    <row r="2340" spans="1:16">
      <c r="A2340" s="4"/>
      <c r="H2340" s="123"/>
      <c r="I2340" s="123"/>
      <c r="J2340" s="122"/>
      <c r="K2340" s="123"/>
      <c r="L2340" s="1"/>
      <c r="M2340" s="1"/>
      <c r="P2340" s="163"/>
    </row>
    <row r="2341" spans="1:16">
      <c r="A2341" s="4"/>
      <c r="H2341" s="123"/>
      <c r="I2341" s="123"/>
      <c r="J2341" s="122"/>
      <c r="K2341" s="123"/>
      <c r="L2341" s="1"/>
      <c r="M2341" s="1"/>
      <c r="P2341" s="163"/>
    </row>
    <row r="2342" spans="1:16">
      <c r="A2342" s="4"/>
      <c r="H2342" s="123"/>
      <c r="I2342" s="123"/>
      <c r="J2342" s="122"/>
      <c r="K2342" s="123"/>
      <c r="L2342" s="1"/>
      <c r="M2342" s="1"/>
      <c r="P2342" s="163"/>
    </row>
    <row r="2343" spans="1:16">
      <c r="A2343" s="4"/>
      <c r="H2343" s="123"/>
      <c r="I2343" s="123"/>
      <c r="J2343" s="122"/>
      <c r="K2343" s="123"/>
      <c r="L2343" s="1"/>
      <c r="M2343" s="1"/>
      <c r="P2343" s="163"/>
    </row>
    <row r="2344" spans="1:16">
      <c r="A2344" s="4"/>
      <c r="H2344" s="123"/>
      <c r="I2344" s="123"/>
      <c r="J2344" s="122"/>
      <c r="K2344" s="123"/>
      <c r="L2344" s="1"/>
      <c r="M2344" s="1"/>
      <c r="P2344" s="163"/>
    </row>
    <row r="2345" spans="1:16">
      <c r="A2345" s="4"/>
      <c r="H2345" s="123"/>
      <c r="I2345" s="123"/>
      <c r="J2345" s="122"/>
      <c r="K2345" s="123"/>
      <c r="L2345" s="1"/>
      <c r="M2345" s="1"/>
      <c r="P2345" s="163"/>
    </row>
    <row r="2346" spans="1:16">
      <c r="A2346" s="4"/>
      <c r="H2346" s="123"/>
      <c r="I2346" s="123"/>
      <c r="J2346" s="122"/>
      <c r="K2346" s="123"/>
      <c r="L2346" s="1"/>
      <c r="M2346" s="1"/>
      <c r="P2346" s="163"/>
    </row>
    <row r="2347" spans="1:16">
      <c r="A2347" s="4"/>
      <c r="H2347" s="123"/>
      <c r="I2347" s="123"/>
      <c r="J2347" s="122"/>
      <c r="K2347" s="123"/>
      <c r="L2347" s="1"/>
      <c r="M2347" s="1"/>
      <c r="P2347" s="163"/>
    </row>
    <row r="2348" spans="1:16">
      <c r="A2348" s="4"/>
      <c r="H2348" s="123"/>
      <c r="I2348" s="123"/>
      <c r="J2348" s="122"/>
      <c r="K2348" s="123"/>
      <c r="L2348" s="1"/>
      <c r="M2348" s="1"/>
      <c r="P2348" s="163"/>
    </row>
    <row r="2349" spans="1:16">
      <c r="A2349" s="4"/>
      <c r="H2349" s="123"/>
      <c r="I2349" s="123"/>
      <c r="J2349" s="122"/>
      <c r="K2349" s="123"/>
      <c r="L2349" s="1"/>
      <c r="M2349" s="1"/>
      <c r="P2349" s="163"/>
    </row>
    <row r="2350" spans="1:16">
      <c r="A2350" s="4"/>
      <c r="H2350" s="123"/>
      <c r="I2350" s="123"/>
      <c r="J2350" s="122"/>
      <c r="K2350" s="123"/>
      <c r="L2350" s="1"/>
      <c r="M2350" s="1"/>
      <c r="P2350" s="163"/>
    </row>
    <row r="2351" spans="1:16">
      <c r="A2351" s="4"/>
      <c r="H2351" s="123"/>
      <c r="I2351" s="123"/>
      <c r="J2351" s="122"/>
      <c r="K2351" s="123"/>
      <c r="L2351" s="1"/>
      <c r="M2351" s="1"/>
      <c r="P2351" s="163"/>
    </row>
    <row r="2352" spans="1:16">
      <c r="A2352" s="4"/>
      <c r="H2352" s="123"/>
      <c r="I2352" s="123"/>
      <c r="J2352" s="122"/>
      <c r="K2352" s="123"/>
      <c r="L2352" s="1"/>
      <c r="M2352" s="1"/>
      <c r="P2352" s="163"/>
    </row>
    <row r="2353" spans="1:16">
      <c r="A2353" s="4"/>
      <c r="H2353" s="123"/>
      <c r="I2353" s="123"/>
      <c r="J2353" s="122"/>
      <c r="K2353" s="123"/>
      <c r="L2353" s="1"/>
      <c r="M2353" s="1"/>
      <c r="P2353" s="163"/>
    </row>
    <row r="2354" spans="1:16">
      <c r="A2354" s="4"/>
      <c r="H2354" s="123"/>
      <c r="I2354" s="123"/>
      <c r="J2354" s="122"/>
      <c r="K2354" s="123"/>
      <c r="L2354" s="1"/>
      <c r="M2354" s="1"/>
      <c r="P2354" s="163"/>
    </row>
    <row r="2355" spans="1:16">
      <c r="A2355" s="4"/>
      <c r="H2355" s="123"/>
      <c r="I2355" s="123"/>
      <c r="J2355" s="122"/>
      <c r="K2355" s="123"/>
      <c r="L2355" s="1"/>
      <c r="M2355" s="1"/>
      <c r="P2355" s="163"/>
    </row>
    <row r="2356" spans="1:16">
      <c r="A2356" s="4"/>
      <c r="H2356" s="123"/>
      <c r="I2356" s="123"/>
      <c r="J2356" s="122"/>
      <c r="K2356" s="123"/>
      <c r="L2356" s="1"/>
      <c r="M2356" s="1"/>
      <c r="P2356" s="163"/>
    </row>
    <row r="2357" spans="1:16">
      <c r="A2357" s="4"/>
      <c r="H2357" s="123"/>
      <c r="I2357" s="123"/>
      <c r="J2357" s="122"/>
      <c r="K2357" s="123"/>
      <c r="L2357" s="1"/>
      <c r="M2357" s="1"/>
      <c r="P2357" s="163"/>
    </row>
    <row r="2358" spans="1:16">
      <c r="A2358" s="4"/>
      <c r="H2358" s="123"/>
      <c r="I2358" s="123"/>
      <c r="J2358" s="122"/>
      <c r="K2358" s="123"/>
      <c r="L2358" s="1"/>
      <c r="M2358" s="1"/>
      <c r="P2358" s="163"/>
    </row>
    <row r="2359" spans="1:16">
      <c r="A2359" s="4"/>
      <c r="H2359" s="123"/>
      <c r="I2359" s="123"/>
      <c r="J2359" s="122"/>
      <c r="K2359" s="123"/>
      <c r="L2359" s="1"/>
      <c r="M2359" s="1"/>
      <c r="P2359" s="163"/>
    </row>
    <row r="2360" spans="1:16">
      <c r="A2360" s="4"/>
      <c r="H2360" s="123"/>
      <c r="I2360" s="123"/>
      <c r="J2360" s="122"/>
      <c r="K2360" s="123"/>
      <c r="L2360" s="1"/>
      <c r="M2360" s="1"/>
      <c r="P2360" s="163"/>
    </row>
    <row r="2361" spans="1:16">
      <c r="A2361" s="4"/>
      <c r="H2361" s="123"/>
      <c r="I2361" s="123"/>
      <c r="J2361" s="122"/>
      <c r="K2361" s="123"/>
      <c r="L2361" s="1"/>
      <c r="M2361" s="1"/>
      <c r="P2361" s="163"/>
    </row>
    <row r="2362" spans="1:16">
      <c r="A2362" s="4"/>
      <c r="H2362" s="123"/>
      <c r="I2362" s="123"/>
      <c r="J2362" s="122"/>
      <c r="K2362" s="123"/>
      <c r="L2362" s="1"/>
      <c r="M2362" s="1"/>
      <c r="P2362" s="163"/>
    </row>
    <row r="2363" spans="1:16">
      <c r="A2363" s="4"/>
      <c r="H2363" s="123"/>
      <c r="I2363" s="123"/>
      <c r="J2363" s="122"/>
      <c r="K2363" s="123"/>
      <c r="L2363" s="1"/>
      <c r="M2363" s="1"/>
      <c r="P2363" s="163"/>
    </row>
    <row r="2364" spans="1:16">
      <c r="A2364" s="4"/>
      <c r="H2364" s="123"/>
      <c r="I2364" s="123"/>
      <c r="J2364" s="122"/>
      <c r="K2364" s="123"/>
      <c r="L2364" s="1"/>
      <c r="M2364" s="1"/>
      <c r="P2364" s="163"/>
    </row>
    <row r="2365" spans="1:16">
      <c r="A2365" s="4"/>
      <c r="H2365" s="123"/>
      <c r="I2365" s="123"/>
      <c r="J2365" s="122"/>
      <c r="K2365" s="123"/>
      <c r="L2365" s="1"/>
      <c r="M2365" s="1"/>
      <c r="P2365" s="163"/>
    </row>
    <row r="2366" spans="1:16">
      <c r="A2366" s="4"/>
      <c r="H2366" s="123"/>
      <c r="I2366" s="123"/>
      <c r="J2366" s="122"/>
      <c r="K2366" s="123"/>
      <c r="L2366" s="1"/>
      <c r="M2366" s="1"/>
      <c r="P2366" s="163"/>
    </row>
    <row r="2367" spans="1:16">
      <c r="A2367" s="4"/>
      <c r="H2367" s="123"/>
      <c r="I2367" s="123"/>
      <c r="J2367" s="122"/>
      <c r="K2367" s="123"/>
      <c r="L2367" s="1"/>
      <c r="M2367" s="1"/>
      <c r="P2367" s="163"/>
    </row>
    <row r="2368" spans="1:16">
      <c r="A2368" s="4"/>
      <c r="H2368" s="123"/>
      <c r="I2368" s="123"/>
      <c r="J2368" s="122"/>
      <c r="K2368" s="123"/>
      <c r="L2368" s="1"/>
      <c r="M2368" s="1"/>
      <c r="P2368" s="163"/>
    </row>
    <row r="2369" spans="1:16">
      <c r="A2369" s="4"/>
      <c r="H2369" s="123"/>
      <c r="I2369" s="123"/>
      <c r="J2369" s="122"/>
      <c r="K2369" s="123"/>
      <c r="L2369" s="1"/>
      <c r="M2369" s="1"/>
      <c r="P2369" s="163"/>
    </row>
    <row r="2370" spans="1:16">
      <c r="A2370" s="4"/>
      <c r="H2370" s="123"/>
      <c r="I2370" s="123"/>
      <c r="J2370" s="122"/>
      <c r="K2370" s="123"/>
      <c r="L2370" s="1"/>
      <c r="M2370" s="1"/>
      <c r="P2370" s="163"/>
    </row>
    <row r="2371" spans="1:16">
      <c r="A2371" s="4"/>
      <c r="H2371" s="123"/>
      <c r="I2371" s="123"/>
      <c r="J2371" s="122"/>
      <c r="K2371" s="123"/>
      <c r="L2371" s="1"/>
      <c r="M2371" s="1"/>
      <c r="P2371" s="163"/>
    </row>
    <row r="2372" spans="1:16">
      <c r="A2372" s="4"/>
      <c r="H2372" s="123"/>
      <c r="I2372" s="123"/>
      <c r="J2372" s="122"/>
      <c r="K2372" s="123"/>
      <c r="L2372" s="1"/>
      <c r="M2372" s="1"/>
      <c r="P2372" s="163"/>
    </row>
    <row r="2373" spans="1:16">
      <c r="A2373" s="4"/>
      <c r="H2373" s="123"/>
      <c r="I2373" s="123"/>
      <c r="J2373" s="122"/>
      <c r="K2373" s="123"/>
      <c r="L2373" s="1"/>
      <c r="M2373" s="1"/>
      <c r="P2373" s="163"/>
    </row>
    <row r="2374" spans="1:16">
      <c r="A2374" s="4"/>
      <c r="H2374" s="123"/>
      <c r="I2374" s="123"/>
      <c r="J2374" s="122"/>
      <c r="K2374" s="123"/>
      <c r="L2374" s="1"/>
      <c r="M2374" s="1"/>
      <c r="P2374" s="163"/>
    </row>
    <row r="2375" spans="1:16">
      <c r="A2375" s="4"/>
      <c r="H2375" s="123"/>
      <c r="I2375" s="123"/>
      <c r="J2375" s="122"/>
      <c r="K2375" s="123"/>
      <c r="L2375" s="1"/>
      <c r="M2375" s="1"/>
      <c r="P2375" s="163"/>
    </row>
    <row r="2376" spans="1:16">
      <c r="A2376" s="4"/>
      <c r="H2376" s="123"/>
      <c r="I2376" s="123"/>
      <c r="J2376" s="122"/>
      <c r="K2376" s="123"/>
      <c r="L2376" s="1"/>
      <c r="M2376" s="1"/>
      <c r="P2376" s="163"/>
    </row>
    <row r="2377" spans="1:16">
      <c r="A2377" s="4"/>
      <c r="H2377" s="123"/>
      <c r="I2377" s="123"/>
      <c r="J2377" s="122"/>
      <c r="K2377" s="123"/>
      <c r="L2377" s="1"/>
      <c r="M2377" s="1"/>
      <c r="P2377" s="163"/>
    </row>
    <row r="2378" spans="1:16">
      <c r="A2378" s="4"/>
      <c r="H2378" s="123"/>
      <c r="I2378" s="123"/>
      <c r="J2378" s="122"/>
      <c r="K2378" s="123"/>
      <c r="L2378" s="1"/>
      <c r="M2378" s="1"/>
      <c r="P2378" s="163"/>
    </row>
    <row r="2379" spans="1:16">
      <c r="A2379" s="4"/>
      <c r="H2379" s="123"/>
      <c r="I2379" s="123"/>
      <c r="J2379" s="122"/>
      <c r="K2379" s="123"/>
      <c r="L2379" s="1"/>
      <c r="M2379" s="1"/>
      <c r="P2379" s="163"/>
    </row>
    <row r="2380" spans="1:16">
      <c r="A2380" s="4"/>
      <c r="H2380" s="123"/>
      <c r="I2380" s="123"/>
      <c r="J2380" s="122"/>
      <c r="K2380" s="123"/>
      <c r="L2380" s="1"/>
      <c r="M2380" s="1"/>
      <c r="P2380" s="163"/>
    </row>
    <row r="2381" spans="1:16">
      <c r="A2381" s="4"/>
      <c r="H2381" s="123"/>
      <c r="I2381" s="123"/>
      <c r="J2381" s="122"/>
      <c r="K2381" s="123"/>
      <c r="L2381" s="1"/>
      <c r="M2381" s="1"/>
      <c r="P2381" s="163"/>
    </row>
    <row r="2382" spans="1:16">
      <c r="A2382" s="4"/>
      <c r="H2382" s="123"/>
      <c r="I2382" s="123"/>
      <c r="J2382" s="122"/>
      <c r="K2382" s="123"/>
      <c r="L2382" s="1"/>
      <c r="M2382" s="1"/>
      <c r="P2382" s="163"/>
    </row>
    <row r="2383" spans="1:16">
      <c r="A2383" s="4"/>
      <c r="H2383" s="123"/>
      <c r="I2383" s="123"/>
      <c r="J2383" s="122"/>
      <c r="K2383" s="123"/>
      <c r="L2383" s="1"/>
      <c r="M2383" s="1"/>
      <c r="P2383" s="163"/>
    </row>
    <row r="2384" spans="1:16">
      <c r="A2384" s="4"/>
      <c r="H2384" s="123"/>
      <c r="I2384" s="123"/>
      <c r="J2384" s="122"/>
      <c r="K2384" s="123"/>
      <c r="L2384" s="1"/>
      <c r="M2384" s="1"/>
      <c r="P2384" s="163"/>
    </row>
    <row r="2385" spans="1:16">
      <c r="A2385" s="4"/>
      <c r="H2385" s="123"/>
      <c r="I2385" s="123"/>
      <c r="J2385" s="122"/>
      <c r="K2385" s="123"/>
      <c r="L2385" s="1"/>
      <c r="M2385" s="1"/>
      <c r="P2385" s="163"/>
    </row>
    <row r="2386" spans="1:16">
      <c r="A2386" s="4"/>
      <c r="H2386" s="123"/>
      <c r="I2386" s="123"/>
      <c r="J2386" s="122"/>
      <c r="K2386" s="123"/>
      <c r="L2386" s="1"/>
      <c r="M2386" s="1"/>
      <c r="P2386" s="163"/>
    </row>
    <row r="2387" spans="1:16">
      <c r="A2387" s="4"/>
      <c r="H2387" s="123"/>
      <c r="I2387" s="123"/>
      <c r="J2387" s="122"/>
      <c r="K2387" s="123"/>
      <c r="L2387" s="1"/>
      <c r="M2387" s="1"/>
      <c r="P2387" s="163"/>
    </row>
    <row r="2388" spans="1:16">
      <c r="A2388" s="4"/>
      <c r="H2388" s="123"/>
      <c r="I2388" s="123"/>
      <c r="J2388" s="122"/>
      <c r="K2388" s="123"/>
      <c r="L2388" s="1"/>
      <c r="M2388" s="1"/>
      <c r="P2388" s="163"/>
    </row>
    <row r="2389" spans="1:16">
      <c r="A2389" s="4"/>
      <c r="H2389" s="123"/>
      <c r="I2389" s="123"/>
      <c r="J2389" s="122"/>
      <c r="K2389" s="123"/>
      <c r="L2389" s="1"/>
      <c r="M2389" s="1"/>
      <c r="P2389" s="163"/>
    </row>
    <row r="2390" spans="1:16">
      <c r="A2390" s="4"/>
      <c r="H2390" s="123"/>
      <c r="I2390" s="123"/>
      <c r="J2390" s="122"/>
      <c r="K2390" s="123"/>
      <c r="L2390" s="1"/>
      <c r="M2390" s="1"/>
      <c r="P2390" s="163"/>
    </row>
    <row r="2391" spans="1:16">
      <c r="A2391" s="4"/>
      <c r="H2391" s="123"/>
      <c r="I2391" s="123"/>
      <c r="J2391" s="122"/>
      <c r="K2391" s="123"/>
      <c r="L2391" s="1"/>
      <c r="M2391" s="1"/>
      <c r="P2391" s="163"/>
    </row>
    <row r="2392" spans="1:16">
      <c r="A2392" s="4"/>
      <c r="H2392" s="123"/>
      <c r="I2392" s="123"/>
      <c r="J2392" s="122"/>
      <c r="K2392" s="123"/>
      <c r="L2392" s="1"/>
      <c r="M2392" s="1"/>
      <c r="P2392" s="163"/>
    </row>
    <row r="2393" spans="1:16">
      <c r="A2393" s="4"/>
      <c r="H2393" s="123"/>
      <c r="I2393" s="123"/>
      <c r="J2393" s="122"/>
      <c r="K2393" s="123"/>
      <c r="L2393" s="1"/>
      <c r="M2393" s="1"/>
      <c r="P2393" s="163"/>
    </row>
    <row r="2394" spans="1:16">
      <c r="A2394" s="4"/>
      <c r="H2394" s="123"/>
      <c r="I2394" s="123"/>
      <c r="J2394" s="122"/>
      <c r="K2394" s="123"/>
      <c r="L2394" s="1"/>
      <c r="M2394" s="1"/>
      <c r="P2394" s="163"/>
    </row>
    <row r="2395" spans="1:16">
      <c r="A2395" s="4"/>
      <c r="H2395" s="123"/>
      <c r="I2395" s="123"/>
      <c r="J2395" s="122"/>
      <c r="K2395" s="123"/>
      <c r="L2395" s="1"/>
      <c r="M2395" s="1"/>
      <c r="P2395" s="163"/>
    </row>
    <row r="2396" spans="1:16">
      <c r="A2396" s="4"/>
      <c r="H2396" s="123"/>
      <c r="I2396" s="123"/>
      <c r="J2396" s="122"/>
      <c r="K2396" s="123"/>
      <c r="L2396" s="1"/>
      <c r="M2396" s="1"/>
      <c r="P2396" s="163"/>
    </row>
    <row r="2397" spans="1:16">
      <c r="A2397" s="4"/>
      <c r="H2397" s="123"/>
      <c r="I2397" s="123"/>
      <c r="J2397" s="122"/>
      <c r="K2397" s="123"/>
      <c r="L2397" s="1"/>
      <c r="M2397" s="1"/>
      <c r="P2397" s="163"/>
    </row>
    <row r="2398" spans="1:16">
      <c r="A2398" s="4"/>
      <c r="H2398" s="123"/>
      <c r="I2398" s="123"/>
      <c r="J2398" s="122"/>
      <c r="K2398" s="123"/>
      <c r="L2398" s="1"/>
      <c r="M2398" s="1"/>
      <c r="P2398" s="163"/>
    </row>
    <row r="2399" spans="1:16">
      <c r="A2399" s="4"/>
      <c r="H2399" s="123"/>
      <c r="I2399" s="123"/>
      <c r="J2399" s="122"/>
      <c r="K2399" s="123"/>
      <c r="L2399" s="1"/>
      <c r="M2399" s="1"/>
      <c r="P2399" s="163"/>
    </row>
    <row r="2400" spans="1:16">
      <c r="A2400" s="4"/>
      <c r="H2400" s="123"/>
      <c r="I2400" s="123"/>
      <c r="J2400" s="122"/>
      <c r="K2400" s="123"/>
      <c r="L2400" s="1"/>
      <c r="M2400" s="1"/>
      <c r="P2400" s="163"/>
    </row>
    <row r="2401" spans="1:16">
      <c r="A2401" s="4"/>
      <c r="H2401" s="123"/>
      <c r="I2401" s="123"/>
      <c r="J2401" s="122"/>
      <c r="K2401" s="123"/>
      <c r="L2401" s="1"/>
      <c r="M2401" s="1"/>
      <c r="P2401" s="163"/>
    </row>
    <row r="2402" spans="1:16">
      <c r="A2402" s="4"/>
      <c r="H2402" s="123"/>
      <c r="I2402" s="123"/>
      <c r="J2402" s="122"/>
      <c r="K2402" s="123"/>
      <c r="L2402" s="1"/>
      <c r="M2402" s="1"/>
      <c r="P2402" s="163"/>
    </row>
    <row r="2403" spans="1:16">
      <c r="A2403" s="4"/>
      <c r="H2403" s="123"/>
      <c r="I2403" s="123"/>
      <c r="J2403" s="122"/>
      <c r="K2403" s="123"/>
      <c r="L2403" s="1"/>
      <c r="M2403" s="1"/>
      <c r="P2403" s="163"/>
    </row>
    <row r="2404" spans="1:16">
      <c r="A2404" s="4"/>
      <c r="H2404" s="123"/>
      <c r="I2404" s="123"/>
      <c r="J2404" s="122"/>
      <c r="K2404" s="123"/>
      <c r="L2404" s="1"/>
      <c r="M2404" s="1"/>
      <c r="P2404" s="163"/>
    </row>
    <row r="2405" spans="1:16">
      <c r="A2405" s="4"/>
      <c r="H2405" s="123"/>
      <c r="I2405" s="123"/>
      <c r="J2405" s="122"/>
      <c r="K2405" s="123"/>
      <c r="L2405" s="1"/>
      <c r="M2405" s="1"/>
      <c r="P2405" s="163"/>
    </row>
    <row r="2406" spans="1:16">
      <c r="A2406" s="4"/>
      <c r="H2406" s="123"/>
      <c r="I2406" s="123"/>
      <c r="J2406" s="122"/>
      <c r="K2406" s="123"/>
      <c r="L2406" s="1"/>
      <c r="M2406" s="1"/>
      <c r="P2406" s="163"/>
    </row>
    <row r="2407" spans="1:16">
      <c r="A2407" s="4"/>
      <c r="H2407" s="123"/>
      <c r="I2407" s="123"/>
      <c r="J2407" s="122"/>
      <c r="K2407" s="123"/>
      <c r="L2407" s="1"/>
      <c r="M2407" s="1"/>
      <c r="P2407" s="163"/>
    </row>
    <row r="2408" spans="1:16">
      <c r="A2408" s="4"/>
      <c r="H2408" s="123"/>
      <c r="I2408" s="123"/>
      <c r="J2408" s="122"/>
      <c r="K2408" s="123"/>
      <c r="L2408" s="1"/>
      <c r="M2408" s="1"/>
      <c r="P2408" s="163"/>
    </row>
    <row r="2409" spans="1:16">
      <c r="A2409" s="4"/>
      <c r="H2409" s="123"/>
      <c r="I2409" s="123"/>
      <c r="J2409" s="122"/>
      <c r="K2409" s="123"/>
      <c r="L2409" s="1"/>
      <c r="M2409" s="1"/>
      <c r="P2409" s="163"/>
    </row>
    <row r="2410" spans="1:16">
      <c r="A2410" s="4"/>
      <c r="H2410" s="123"/>
      <c r="I2410" s="123"/>
      <c r="J2410" s="122"/>
      <c r="K2410" s="123"/>
      <c r="L2410" s="1"/>
      <c r="M2410" s="1"/>
      <c r="P2410" s="163"/>
    </row>
    <row r="2411" spans="1:16">
      <c r="A2411" s="4"/>
      <c r="H2411" s="123"/>
      <c r="I2411" s="123"/>
      <c r="J2411" s="122"/>
      <c r="K2411" s="123"/>
      <c r="L2411" s="1"/>
      <c r="M2411" s="1"/>
      <c r="P2411" s="163"/>
    </row>
    <row r="2412" spans="1:16">
      <c r="A2412" s="4"/>
      <c r="H2412" s="123"/>
      <c r="I2412" s="123"/>
      <c r="J2412" s="122"/>
      <c r="K2412" s="123"/>
      <c r="L2412" s="1"/>
      <c r="M2412" s="1"/>
      <c r="P2412" s="163"/>
    </row>
    <row r="2413" spans="1:16">
      <c r="A2413" s="4"/>
      <c r="H2413" s="123"/>
      <c r="I2413" s="123"/>
      <c r="J2413" s="122"/>
      <c r="K2413" s="123"/>
      <c r="L2413" s="1"/>
      <c r="M2413" s="1"/>
      <c r="P2413" s="163"/>
    </row>
    <row r="2414" spans="1:16">
      <c r="A2414" s="4"/>
      <c r="H2414" s="123"/>
      <c r="I2414" s="123"/>
      <c r="J2414" s="122"/>
      <c r="K2414" s="123"/>
      <c r="L2414" s="1"/>
      <c r="M2414" s="1"/>
      <c r="P2414" s="163"/>
    </row>
    <row r="2415" spans="1:16">
      <c r="A2415" s="4"/>
      <c r="H2415" s="123"/>
      <c r="I2415" s="123"/>
      <c r="J2415" s="122"/>
      <c r="K2415" s="123"/>
      <c r="L2415" s="1"/>
      <c r="M2415" s="1"/>
      <c r="P2415" s="163"/>
    </row>
    <row r="2416" spans="1:16">
      <c r="A2416" s="4"/>
      <c r="H2416" s="123"/>
      <c r="I2416" s="123"/>
      <c r="J2416" s="122"/>
      <c r="K2416" s="123"/>
      <c r="L2416" s="1"/>
      <c r="M2416" s="1"/>
      <c r="P2416" s="163"/>
    </row>
    <row r="2417" spans="1:16">
      <c r="A2417" s="4"/>
      <c r="H2417" s="123"/>
      <c r="I2417" s="123"/>
      <c r="J2417" s="122"/>
      <c r="K2417" s="123"/>
      <c r="L2417" s="1"/>
      <c r="M2417" s="1"/>
      <c r="P2417" s="163"/>
    </row>
    <row r="2418" spans="1:16">
      <c r="A2418" s="4"/>
      <c r="H2418" s="123"/>
      <c r="I2418" s="123"/>
      <c r="J2418" s="122"/>
      <c r="K2418" s="123"/>
      <c r="L2418" s="1"/>
      <c r="M2418" s="1"/>
      <c r="P2418" s="163"/>
    </row>
    <row r="2419" spans="1:16">
      <c r="A2419" s="4"/>
      <c r="H2419" s="123"/>
      <c r="I2419" s="123"/>
      <c r="J2419" s="122"/>
      <c r="K2419" s="123"/>
      <c r="L2419" s="1"/>
      <c r="M2419" s="1"/>
      <c r="P2419" s="163"/>
    </row>
    <row r="2420" spans="1:16">
      <c r="A2420" s="4"/>
      <c r="H2420" s="123"/>
      <c r="I2420" s="123"/>
      <c r="J2420" s="122"/>
      <c r="K2420" s="123"/>
      <c r="L2420" s="1"/>
      <c r="M2420" s="1"/>
      <c r="P2420" s="163"/>
    </row>
    <row r="2421" spans="1:16">
      <c r="A2421" s="4"/>
      <c r="H2421" s="123"/>
      <c r="I2421" s="123"/>
      <c r="J2421" s="122"/>
      <c r="K2421" s="123"/>
      <c r="L2421" s="1"/>
      <c r="M2421" s="1"/>
      <c r="P2421" s="163"/>
    </row>
    <row r="2422" spans="1:16">
      <c r="A2422" s="4"/>
      <c r="H2422" s="123"/>
      <c r="I2422" s="123"/>
      <c r="J2422" s="122"/>
      <c r="K2422" s="123"/>
      <c r="L2422" s="1"/>
      <c r="M2422" s="1"/>
      <c r="P2422" s="163"/>
    </row>
    <row r="2423" spans="1:16">
      <c r="A2423" s="4"/>
      <c r="H2423" s="123"/>
      <c r="I2423" s="123"/>
      <c r="J2423" s="122"/>
      <c r="K2423" s="123"/>
      <c r="L2423" s="1"/>
      <c r="M2423" s="1"/>
      <c r="P2423" s="163"/>
    </row>
    <row r="2424" spans="1:16">
      <c r="A2424" s="4"/>
      <c r="H2424" s="123"/>
      <c r="I2424" s="123"/>
      <c r="J2424" s="122"/>
      <c r="K2424" s="123"/>
      <c r="L2424" s="1"/>
      <c r="M2424" s="1"/>
      <c r="P2424" s="163"/>
    </row>
    <row r="2425" spans="1:16">
      <c r="A2425" s="4"/>
      <c r="H2425" s="123"/>
      <c r="I2425" s="123"/>
      <c r="J2425" s="122"/>
      <c r="K2425" s="123"/>
      <c r="L2425" s="1"/>
      <c r="M2425" s="1"/>
      <c r="P2425" s="163"/>
    </row>
    <row r="2426" spans="1:16">
      <c r="A2426" s="4"/>
      <c r="H2426" s="123"/>
      <c r="I2426" s="123"/>
      <c r="J2426" s="122"/>
      <c r="K2426" s="123"/>
      <c r="L2426" s="1"/>
      <c r="M2426" s="1"/>
      <c r="P2426" s="163"/>
    </row>
    <row r="2427" spans="1:16">
      <c r="A2427" s="4"/>
      <c r="H2427" s="123"/>
      <c r="I2427" s="123"/>
      <c r="J2427" s="122"/>
      <c r="K2427" s="123"/>
      <c r="L2427" s="1"/>
      <c r="M2427" s="1"/>
      <c r="P2427" s="163"/>
    </row>
    <row r="2428" spans="1:16">
      <c r="A2428" s="4"/>
      <c r="H2428" s="123"/>
      <c r="I2428" s="123"/>
      <c r="J2428" s="122"/>
      <c r="K2428" s="123"/>
      <c r="L2428" s="1"/>
      <c r="M2428" s="1"/>
      <c r="P2428" s="163"/>
    </row>
    <row r="2429" spans="1:16">
      <c r="A2429" s="4"/>
      <c r="H2429" s="123"/>
      <c r="I2429" s="123"/>
      <c r="J2429" s="122"/>
      <c r="K2429" s="123"/>
      <c r="L2429" s="1"/>
      <c r="M2429" s="1"/>
      <c r="P2429" s="163"/>
    </row>
    <row r="2430" spans="1:16">
      <c r="A2430" s="4"/>
      <c r="H2430" s="123"/>
      <c r="I2430" s="123"/>
      <c r="J2430" s="122"/>
      <c r="K2430" s="123"/>
      <c r="L2430" s="1"/>
      <c r="M2430" s="1"/>
      <c r="P2430" s="163"/>
    </row>
    <row r="2431" spans="1:16">
      <c r="A2431" s="4"/>
      <c r="H2431" s="123"/>
      <c r="I2431" s="123"/>
      <c r="J2431" s="122"/>
      <c r="K2431" s="123"/>
      <c r="L2431" s="1"/>
      <c r="M2431" s="1"/>
      <c r="P2431" s="163"/>
    </row>
    <row r="2432" spans="1:16">
      <c r="A2432" s="4"/>
      <c r="H2432" s="123"/>
      <c r="I2432" s="123"/>
      <c r="J2432" s="122"/>
      <c r="K2432" s="123"/>
      <c r="L2432" s="1"/>
      <c r="M2432" s="1"/>
      <c r="P2432" s="163"/>
    </row>
    <row r="2433" spans="1:16">
      <c r="A2433" s="4"/>
      <c r="H2433" s="123"/>
      <c r="I2433" s="123"/>
      <c r="J2433" s="122"/>
      <c r="K2433" s="123"/>
      <c r="L2433" s="1"/>
      <c r="M2433" s="1"/>
      <c r="P2433" s="163"/>
    </row>
    <row r="2434" spans="1:16">
      <c r="A2434" s="4"/>
      <c r="H2434" s="123"/>
      <c r="I2434" s="123"/>
      <c r="J2434" s="122"/>
      <c r="K2434" s="123"/>
      <c r="L2434" s="1"/>
      <c r="M2434" s="1"/>
      <c r="P2434" s="163"/>
    </row>
    <row r="2435" spans="1:16">
      <c r="A2435" s="4"/>
      <c r="H2435" s="123"/>
      <c r="I2435" s="123"/>
      <c r="J2435" s="122"/>
      <c r="K2435" s="123"/>
      <c r="L2435" s="1"/>
      <c r="M2435" s="1"/>
      <c r="P2435" s="163"/>
    </row>
    <row r="2436" spans="1:16">
      <c r="A2436" s="4"/>
      <c r="H2436" s="123"/>
      <c r="I2436" s="123"/>
      <c r="J2436" s="122"/>
      <c r="K2436" s="123"/>
      <c r="L2436" s="1"/>
      <c r="M2436" s="1"/>
      <c r="P2436" s="163"/>
    </row>
    <row r="2437" spans="1:16">
      <c r="A2437" s="4"/>
      <c r="H2437" s="123"/>
      <c r="I2437" s="123"/>
      <c r="J2437" s="122"/>
      <c r="K2437" s="123"/>
      <c r="L2437" s="1"/>
      <c r="M2437" s="1"/>
      <c r="P2437" s="163"/>
    </row>
    <row r="2438" spans="1:16">
      <c r="A2438" s="4"/>
      <c r="H2438" s="123"/>
      <c r="I2438" s="123"/>
      <c r="J2438" s="122"/>
      <c r="K2438" s="123"/>
      <c r="L2438" s="1"/>
      <c r="M2438" s="1"/>
      <c r="P2438" s="163"/>
    </row>
    <row r="2439" spans="1:16">
      <c r="A2439" s="4"/>
      <c r="H2439" s="123"/>
      <c r="I2439" s="123"/>
      <c r="J2439" s="122"/>
      <c r="K2439" s="123"/>
      <c r="L2439" s="1"/>
      <c r="M2439" s="1"/>
      <c r="P2439" s="163"/>
    </row>
    <row r="2440" spans="1:16">
      <c r="A2440" s="4"/>
      <c r="H2440" s="123"/>
      <c r="I2440" s="123"/>
      <c r="J2440" s="122"/>
      <c r="K2440" s="123"/>
      <c r="L2440" s="1"/>
      <c r="M2440" s="1"/>
      <c r="P2440" s="163"/>
    </row>
    <row r="2441" spans="1:16">
      <c r="A2441" s="4"/>
      <c r="H2441" s="123"/>
      <c r="I2441" s="123"/>
      <c r="J2441" s="122"/>
      <c r="K2441" s="123"/>
      <c r="L2441" s="1"/>
      <c r="M2441" s="1"/>
      <c r="P2441" s="163"/>
    </row>
    <row r="2442" spans="1:16">
      <c r="A2442" s="4"/>
      <c r="H2442" s="123"/>
      <c r="I2442" s="123"/>
      <c r="J2442" s="122"/>
      <c r="K2442" s="123"/>
      <c r="L2442" s="1"/>
      <c r="M2442" s="1"/>
      <c r="P2442" s="163"/>
    </row>
    <row r="2443" spans="1:16">
      <c r="A2443" s="4"/>
      <c r="H2443" s="123"/>
      <c r="I2443" s="123"/>
      <c r="J2443" s="122"/>
      <c r="K2443" s="123"/>
      <c r="L2443" s="1"/>
      <c r="M2443" s="1"/>
      <c r="P2443" s="163"/>
    </row>
    <row r="2444" spans="1:16">
      <c r="A2444" s="4"/>
      <c r="H2444" s="123"/>
      <c r="I2444" s="123"/>
      <c r="J2444" s="122"/>
      <c r="K2444" s="123"/>
      <c r="L2444" s="1"/>
      <c r="M2444" s="1"/>
      <c r="P2444" s="163"/>
    </row>
    <row r="2445" spans="1:16">
      <c r="A2445" s="4"/>
      <c r="H2445" s="123"/>
      <c r="I2445" s="123"/>
      <c r="J2445" s="122"/>
      <c r="K2445" s="123"/>
      <c r="L2445" s="1"/>
      <c r="M2445" s="1"/>
      <c r="P2445" s="163"/>
    </row>
    <row r="2446" spans="1:16">
      <c r="A2446" s="4"/>
      <c r="H2446" s="123"/>
      <c r="I2446" s="123"/>
      <c r="J2446" s="122"/>
      <c r="K2446" s="123"/>
      <c r="L2446" s="1"/>
      <c r="M2446" s="1"/>
      <c r="P2446" s="163"/>
    </row>
    <row r="2447" spans="1:16">
      <c r="A2447" s="4"/>
      <c r="H2447" s="123"/>
      <c r="I2447" s="123"/>
      <c r="J2447" s="122"/>
      <c r="K2447" s="123"/>
      <c r="L2447" s="1"/>
      <c r="M2447" s="1"/>
      <c r="P2447" s="163"/>
    </row>
    <row r="2448" spans="1:16">
      <c r="A2448" s="4"/>
      <c r="H2448" s="123"/>
      <c r="I2448" s="123"/>
      <c r="J2448" s="122"/>
      <c r="K2448" s="123"/>
      <c r="L2448" s="1"/>
      <c r="M2448" s="1"/>
      <c r="P2448" s="163"/>
    </row>
    <row r="2449" spans="1:16">
      <c r="A2449" s="4"/>
      <c r="H2449" s="123"/>
      <c r="I2449" s="123"/>
      <c r="J2449" s="122"/>
      <c r="K2449" s="123"/>
      <c r="L2449" s="1"/>
      <c r="M2449" s="1"/>
      <c r="P2449" s="163"/>
    </row>
    <row r="2450" spans="1:16">
      <c r="A2450" s="4"/>
      <c r="H2450" s="123"/>
      <c r="I2450" s="123"/>
      <c r="J2450" s="122"/>
      <c r="K2450" s="123"/>
      <c r="L2450" s="1"/>
      <c r="M2450" s="1"/>
      <c r="P2450" s="163"/>
    </row>
    <row r="2451" spans="1:16">
      <c r="A2451" s="4"/>
      <c r="H2451" s="123"/>
      <c r="I2451" s="123"/>
      <c r="J2451" s="122"/>
      <c r="K2451" s="123"/>
      <c r="L2451" s="1"/>
      <c r="M2451" s="1"/>
      <c r="P2451" s="163"/>
    </row>
    <row r="2452" spans="1:16">
      <c r="A2452" s="4"/>
      <c r="H2452" s="123"/>
      <c r="I2452" s="123"/>
      <c r="J2452" s="122"/>
      <c r="K2452" s="123"/>
      <c r="L2452" s="1"/>
      <c r="M2452" s="1"/>
      <c r="P2452" s="163"/>
    </row>
    <row r="2453" spans="1:16">
      <c r="A2453" s="4"/>
      <c r="H2453" s="123"/>
      <c r="I2453" s="123"/>
      <c r="J2453" s="122"/>
      <c r="K2453" s="123"/>
      <c r="L2453" s="1"/>
      <c r="M2453" s="1"/>
      <c r="P2453" s="163"/>
    </row>
    <row r="2454" spans="1:16">
      <c r="A2454" s="4"/>
      <c r="H2454" s="123"/>
      <c r="I2454" s="123"/>
      <c r="J2454" s="122"/>
      <c r="K2454" s="123"/>
      <c r="L2454" s="1"/>
      <c r="M2454" s="1"/>
      <c r="P2454" s="163"/>
    </row>
    <row r="2455" spans="1:16">
      <c r="A2455" s="4"/>
      <c r="H2455" s="123"/>
      <c r="I2455" s="123"/>
      <c r="J2455" s="122"/>
      <c r="K2455" s="123"/>
      <c r="L2455" s="1"/>
      <c r="M2455" s="1"/>
      <c r="P2455" s="163"/>
    </row>
    <row r="2456" spans="1:16">
      <c r="A2456" s="4"/>
      <c r="H2456" s="123"/>
      <c r="I2456" s="123"/>
      <c r="J2456" s="122"/>
      <c r="K2456" s="123"/>
      <c r="L2456" s="1"/>
      <c r="M2456" s="1"/>
      <c r="P2456" s="163"/>
    </row>
    <row r="2457" spans="1:16">
      <c r="A2457" s="4"/>
      <c r="H2457" s="123"/>
      <c r="I2457" s="123"/>
      <c r="J2457" s="122"/>
      <c r="K2457" s="123"/>
      <c r="L2457" s="1"/>
      <c r="M2457" s="1"/>
      <c r="P2457" s="163"/>
    </row>
    <row r="2458" spans="1:16">
      <c r="A2458" s="4"/>
      <c r="H2458" s="123"/>
      <c r="I2458" s="123"/>
      <c r="J2458" s="122"/>
      <c r="K2458" s="123"/>
      <c r="L2458" s="1"/>
      <c r="M2458" s="1"/>
      <c r="P2458" s="163"/>
    </row>
    <row r="2459" spans="1:16">
      <c r="A2459" s="4"/>
      <c r="H2459" s="123"/>
      <c r="I2459" s="123"/>
      <c r="J2459" s="122"/>
      <c r="K2459" s="123"/>
      <c r="L2459" s="1"/>
      <c r="M2459" s="1"/>
      <c r="P2459" s="163"/>
    </row>
    <row r="2460" spans="1:16">
      <c r="A2460" s="4"/>
      <c r="H2460" s="123"/>
      <c r="I2460" s="123"/>
      <c r="J2460" s="122"/>
      <c r="K2460" s="123"/>
      <c r="L2460" s="1"/>
      <c r="M2460" s="1"/>
      <c r="P2460" s="163"/>
    </row>
    <row r="2461" spans="1:16">
      <c r="A2461" s="4"/>
      <c r="H2461" s="123"/>
      <c r="I2461" s="123"/>
      <c r="J2461" s="122"/>
      <c r="K2461" s="123"/>
      <c r="L2461" s="1"/>
      <c r="M2461" s="1"/>
      <c r="P2461" s="163"/>
    </row>
    <row r="2462" spans="1:16">
      <c r="A2462" s="4"/>
      <c r="H2462" s="123"/>
      <c r="I2462" s="123"/>
      <c r="J2462" s="122"/>
      <c r="K2462" s="123"/>
      <c r="L2462" s="1"/>
      <c r="M2462" s="1"/>
      <c r="P2462" s="163"/>
    </row>
    <row r="2463" spans="1:16">
      <c r="A2463" s="4"/>
      <c r="H2463" s="123"/>
      <c r="I2463" s="123"/>
      <c r="J2463" s="122"/>
      <c r="K2463" s="123"/>
      <c r="L2463" s="1"/>
      <c r="M2463" s="1"/>
      <c r="P2463" s="163"/>
    </row>
    <row r="2464" spans="1:16">
      <c r="A2464" s="4"/>
      <c r="H2464" s="123"/>
      <c r="I2464" s="123"/>
      <c r="J2464" s="122"/>
      <c r="K2464" s="123"/>
      <c r="L2464" s="1"/>
      <c r="M2464" s="1"/>
      <c r="P2464" s="163"/>
    </row>
    <row r="2465" spans="1:16">
      <c r="A2465" s="4"/>
      <c r="H2465" s="123"/>
      <c r="I2465" s="123"/>
      <c r="J2465" s="122"/>
      <c r="K2465" s="123"/>
      <c r="L2465" s="1"/>
      <c r="M2465" s="1"/>
      <c r="P2465" s="163"/>
    </row>
    <row r="2466" spans="1:16">
      <c r="A2466" s="4"/>
      <c r="H2466" s="123"/>
      <c r="I2466" s="123"/>
      <c r="J2466" s="122"/>
      <c r="K2466" s="123"/>
      <c r="L2466" s="1"/>
      <c r="M2466" s="1"/>
      <c r="P2466" s="163"/>
    </row>
    <row r="2467" spans="1:16">
      <c r="A2467" s="4"/>
      <c r="H2467" s="123"/>
      <c r="I2467" s="123"/>
      <c r="J2467" s="122"/>
      <c r="K2467" s="123"/>
      <c r="L2467" s="1"/>
      <c r="M2467" s="1"/>
      <c r="P2467" s="163"/>
    </row>
    <row r="2468" spans="1:16">
      <c r="A2468" s="4"/>
      <c r="H2468" s="123"/>
      <c r="I2468" s="123"/>
      <c r="J2468" s="122"/>
      <c r="K2468" s="123"/>
      <c r="L2468" s="1"/>
      <c r="M2468" s="1"/>
      <c r="P2468" s="163"/>
    </row>
    <row r="2469" spans="1:16">
      <c r="A2469" s="4"/>
      <c r="H2469" s="123"/>
      <c r="I2469" s="123"/>
      <c r="J2469" s="122"/>
      <c r="K2469" s="123"/>
      <c r="L2469" s="1"/>
      <c r="M2469" s="1"/>
      <c r="P2469" s="163"/>
    </row>
    <row r="2470" spans="1:16">
      <c r="A2470" s="4"/>
      <c r="H2470" s="123"/>
      <c r="I2470" s="123"/>
      <c r="J2470" s="122"/>
      <c r="K2470" s="123"/>
      <c r="L2470" s="1"/>
      <c r="M2470" s="1"/>
      <c r="P2470" s="163"/>
    </row>
    <row r="2471" spans="1:16">
      <c r="A2471" s="4"/>
      <c r="H2471" s="123"/>
      <c r="I2471" s="123"/>
      <c r="J2471" s="122"/>
      <c r="K2471" s="123"/>
      <c r="L2471" s="1"/>
      <c r="M2471" s="1"/>
      <c r="P2471" s="163"/>
    </row>
    <row r="2472" spans="1:16">
      <c r="A2472" s="4"/>
      <c r="H2472" s="123"/>
      <c r="I2472" s="123"/>
      <c r="J2472" s="122"/>
      <c r="K2472" s="123"/>
      <c r="L2472" s="1"/>
      <c r="M2472" s="1"/>
      <c r="P2472" s="163"/>
    </row>
    <row r="2473" spans="1:16">
      <c r="A2473" s="4"/>
      <c r="H2473" s="123"/>
      <c r="I2473" s="123"/>
      <c r="J2473" s="122"/>
      <c r="K2473" s="123"/>
      <c r="L2473" s="1"/>
      <c r="M2473" s="1"/>
      <c r="P2473" s="163"/>
    </row>
    <row r="2474" spans="1:16">
      <c r="A2474" s="4"/>
      <c r="H2474" s="123"/>
      <c r="I2474" s="123"/>
      <c r="J2474" s="122"/>
      <c r="K2474" s="123"/>
      <c r="L2474" s="1"/>
      <c r="M2474" s="1"/>
      <c r="P2474" s="163"/>
    </row>
    <row r="2475" spans="1:16">
      <c r="A2475" s="4"/>
      <c r="H2475" s="123"/>
      <c r="I2475" s="123"/>
      <c r="J2475" s="122"/>
      <c r="K2475" s="123"/>
      <c r="L2475" s="1"/>
      <c r="M2475" s="1"/>
      <c r="P2475" s="163"/>
    </row>
    <row r="2476" spans="1:16">
      <c r="A2476" s="4"/>
      <c r="H2476" s="123"/>
      <c r="I2476" s="123"/>
      <c r="J2476" s="122"/>
      <c r="K2476" s="123"/>
      <c r="L2476" s="1"/>
      <c r="M2476" s="1"/>
      <c r="P2476" s="163"/>
    </row>
    <row r="2477" spans="1:16">
      <c r="A2477" s="4"/>
      <c r="H2477" s="123"/>
      <c r="I2477" s="123"/>
      <c r="J2477" s="122"/>
      <c r="K2477" s="123"/>
      <c r="L2477" s="1"/>
      <c r="M2477" s="1"/>
      <c r="P2477" s="163"/>
    </row>
    <row r="2478" spans="1:16">
      <c r="A2478" s="4"/>
      <c r="H2478" s="123"/>
      <c r="I2478" s="123"/>
      <c r="J2478" s="122"/>
      <c r="K2478" s="123"/>
      <c r="L2478" s="1"/>
      <c r="M2478" s="1"/>
      <c r="P2478" s="163"/>
    </row>
    <row r="2479" spans="1:16">
      <c r="A2479" s="4"/>
      <c r="H2479" s="123"/>
      <c r="I2479" s="123"/>
      <c r="J2479" s="122"/>
      <c r="K2479" s="123"/>
      <c r="L2479" s="1"/>
      <c r="M2479" s="1"/>
      <c r="P2479" s="163"/>
    </row>
    <row r="2480" spans="1:16">
      <c r="A2480" s="4"/>
      <c r="H2480" s="123"/>
      <c r="I2480" s="123"/>
      <c r="J2480" s="122"/>
      <c r="K2480" s="123"/>
      <c r="L2480" s="1"/>
      <c r="M2480" s="1"/>
      <c r="P2480" s="163"/>
    </row>
    <row r="2481" spans="1:16">
      <c r="A2481" s="4"/>
      <c r="H2481" s="123"/>
      <c r="I2481" s="123"/>
      <c r="J2481" s="122"/>
      <c r="K2481" s="123"/>
      <c r="L2481" s="1"/>
      <c r="M2481" s="1"/>
      <c r="P2481" s="163"/>
    </row>
    <row r="2482" spans="1:16">
      <c r="A2482" s="4"/>
      <c r="H2482" s="123"/>
      <c r="I2482" s="123"/>
      <c r="J2482" s="122"/>
      <c r="K2482" s="123"/>
      <c r="L2482" s="1"/>
      <c r="M2482" s="1"/>
      <c r="P2482" s="163"/>
    </row>
    <row r="2483" spans="1:16">
      <c r="A2483" s="4"/>
      <c r="H2483" s="123"/>
      <c r="I2483" s="123"/>
      <c r="J2483" s="122"/>
      <c r="K2483" s="123"/>
      <c r="L2483" s="1"/>
      <c r="M2483" s="1"/>
      <c r="P2483" s="163"/>
    </row>
    <row r="2484" spans="1:16">
      <c r="A2484" s="4"/>
      <c r="H2484" s="123"/>
      <c r="I2484" s="123"/>
      <c r="J2484" s="122"/>
      <c r="K2484" s="123"/>
      <c r="L2484" s="1"/>
      <c r="M2484" s="1"/>
      <c r="P2484" s="163"/>
    </row>
    <row r="2485" spans="1:16">
      <c r="A2485" s="4"/>
      <c r="H2485" s="123"/>
      <c r="I2485" s="123"/>
      <c r="J2485" s="122"/>
      <c r="K2485" s="123"/>
      <c r="L2485" s="1"/>
      <c r="M2485" s="1"/>
      <c r="P2485" s="163"/>
    </row>
    <row r="2486" spans="1:16">
      <c r="A2486" s="4"/>
      <c r="H2486" s="123"/>
      <c r="I2486" s="123"/>
      <c r="J2486" s="122"/>
      <c r="K2486" s="123"/>
      <c r="L2486" s="1"/>
      <c r="M2486" s="1"/>
      <c r="P2486" s="163"/>
    </row>
    <row r="2487" spans="1:16">
      <c r="A2487" s="4"/>
      <c r="H2487" s="123"/>
      <c r="I2487" s="123"/>
      <c r="J2487" s="122"/>
      <c r="K2487" s="123"/>
      <c r="L2487" s="1"/>
      <c r="M2487" s="1"/>
      <c r="P2487" s="163"/>
    </row>
    <row r="2488" spans="1:16">
      <c r="A2488" s="4"/>
      <c r="H2488" s="123"/>
      <c r="I2488" s="123"/>
      <c r="J2488" s="122"/>
      <c r="K2488" s="123"/>
      <c r="L2488" s="1"/>
      <c r="M2488" s="1"/>
      <c r="P2488" s="163"/>
    </row>
    <row r="2489" spans="1:16">
      <c r="A2489" s="4"/>
      <c r="H2489" s="123"/>
      <c r="I2489" s="123"/>
      <c r="J2489" s="122"/>
      <c r="K2489" s="123"/>
      <c r="L2489" s="1"/>
      <c r="M2489" s="1"/>
      <c r="P2489" s="163"/>
    </row>
    <row r="2490" spans="1:16">
      <c r="A2490" s="4"/>
      <c r="H2490" s="123"/>
      <c r="I2490" s="123"/>
      <c r="J2490" s="122"/>
      <c r="K2490" s="123"/>
      <c r="L2490" s="1"/>
      <c r="M2490" s="1"/>
      <c r="P2490" s="163"/>
    </row>
    <row r="2491" spans="1:16">
      <c r="A2491" s="4"/>
      <c r="H2491" s="123"/>
      <c r="I2491" s="123"/>
      <c r="J2491" s="122"/>
      <c r="K2491" s="123"/>
      <c r="L2491" s="1"/>
      <c r="M2491" s="1"/>
      <c r="P2491" s="163"/>
    </row>
    <row r="2492" spans="1:16">
      <c r="A2492" s="4"/>
      <c r="H2492" s="123"/>
      <c r="I2492" s="123"/>
      <c r="J2492" s="122"/>
      <c r="K2492" s="123"/>
      <c r="L2492" s="1"/>
      <c r="M2492" s="1"/>
      <c r="P2492" s="163"/>
    </row>
    <row r="2493" spans="1:16">
      <c r="A2493" s="4"/>
      <c r="H2493" s="123"/>
      <c r="I2493" s="123"/>
      <c r="J2493" s="122"/>
      <c r="K2493" s="123"/>
      <c r="L2493" s="1"/>
      <c r="M2493" s="1"/>
      <c r="P2493" s="163"/>
    </row>
    <row r="2494" spans="1:16">
      <c r="A2494" s="4"/>
      <c r="H2494" s="123"/>
      <c r="I2494" s="123"/>
      <c r="J2494" s="122"/>
      <c r="K2494" s="123"/>
      <c r="L2494" s="1"/>
      <c r="M2494" s="1"/>
      <c r="P2494" s="163"/>
    </row>
    <row r="2495" spans="1:16">
      <c r="A2495" s="4"/>
      <c r="H2495" s="123"/>
      <c r="I2495" s="123"/>
      <c r="J2495" s="122"/>
      <c r="K2495" s="123"/>
      <c r="L2495" s="1"/>
      <c r="M2495" s="1"/>
      <c r="P2495" s="163"/>
    </row>
    <row r="2496" spans="1:16">
      <c r="A2496" s="4"/>
      <c r="H2496" s="123"/>
      <c r="I2496" s="123"/>
      <c r="J2496" s="122"/>
      <c r="K2496" s="123"/>
      <c r="L2496" s="1"/>
      <c r="M2496" s="1"/>
      <c r="P2496" s="163"/>
    </row>
    <row r="2497" spans="1:16">
      <c r="A2497" s="4"/>
      <c r="H2497" s="123"/>
      <c r="I2497" s="123"/>
      <c r="J2497" s="122"/>
      <c r="K2497" s="123"/>
      <c r="L2497" s="1"/>
      <c r="M2497" s="1"/>
      <c r="P2497" s="163"/>
    </row>
    <row r="2498" spans="1:16">
      <c r="A2498" s="4"/>
      <c r="H2498" s="123"/>
      <c r="I2498" s="123"/>
      <c r="J2498" s="122"/>
      <c r="K2498" s="123"/>
      <c r="L2498" s="1"/>
      <c r="M2498" s="1"/>
      <c r="P2498" s="163"/>
    </row>
    <row r="2499" spans="1:16">
      <c r="A2499" s="4"/>
      <c r="H2499" s="123"/>
      <c r="I2499" s="123"/>
      <c r="J2499" s="122"/>
      <c r="K2499" s="123"/>
      <c r="L2499" s="1"/>
      <c r="M2499" s="1"/>
      <c r="P2499" s="163"/>
    </row>
    <row r="2500" spans="1:16">
      <c r="A2500" s="4"/>
      <c r="H2500" s="123"/>
      <c r="I2500" s="123"/>
      <c r="J2500" s="122"/>
      <c r="K2500" s="123"/>
      <c r="L2500" s="1"/>
      <c r="M2500" s="1"/>
      <c r="P2500" s="163"/>
    </row>
    <row r="2501" spans="1:16">
      <c r="A2501" s="4"/>
      <c r="H2501" s="123"/>
      <c r="I2501" s="123"/>
      <c r="J2501" s="122"/>
      <c r="K2501" s="123"/>
      <c r="L2501" s="1"/>
      <c r="M2501" s="1"/>
      <c r="P2501" s="163"/>
    </row>
    <row r="2502" spans="1:16">
      <c r="A2502" s="4"/>
      <c r="H2502" s="123"/>
      <c r="I2502" s="123"/>
      <c r="J2502" s="122"/>
      <c r="K2502" s="123"/>
      <c r="L2502" s="1"/>
      <c r="M2502" s="1"/>
      <c r="P2502" s="163"/>
    </row>
    <row r="2503" spans="1:16">
      <c r="A2503" s="4"/>
      <c r="H2503" s="123"/>
      <c r="I2503" s="123"/>
      <c r="J2503" s="122"/>
      <c r="K2503" s="123"/>
      <c r="L2503" s="1"/>
      <c r="M2503" s="1"/>
      <c r="P2503" s="163"/>
    </row>
    <row r="2504" spans="1:16">
      <c r="A2504" s="4"/>
      <c r="H2504" s="123"/>
      <c r="I2504" s="123"/>
      <c r="J2504" s="122"/>
      <c r="K2504" s="123"/>
      <c r="L2504" s="1"/>
      <c r="M2504" s="1"/>
      <c r="P2504" s="163"/>
    </row>
    <row r="2505" spans="1:16">
      <c r="A2505" s="4"/>
      <c r="H2505" s="123"/>
      <c r="I2505" s="123"/>
      <c r="J2505" s="122"/>
      <c r="K2505" s="123"/>
      <c r="L2505" s="1"/>
      <c r="M2505" s="1"/>
      <c r="P2505" s="163"/>
    </row>
    <row r="2506" spans="1:16">
      <c r="A2506" s="4"/>
      <c r="H2506" s="123"/>
      <c r="I2506" s="123"/>
      <c r="J2506" s="122"/>
      <c r="K2506" s="123"/>
      <c r="L2506" s="1"/>
      <c r="M2506" s="1"/>
      <c r="P2506" s="163"/>
    </row>
    <row r="2507" spans="1:16">
      <c r="A2507" s="4"/>
      <c r="H2507" s="123"/>
      <c r="I2507" s="123"/>
      <c r="J2507" s="122"/>
      <c r="K2507" s="123"/>
      <c r="L2507" s="1"/>
      <c r="M2507" s="1"/>
      <c r="P2507" s="163"/>
    </row>
    <row r="2508" spans="1:16">
      <c r="A2508" s="4"/>
      <c r="H2508" s="123"/>
      <c r="I2508" s="123"/>
      <c r="J2508" s="122"/>
      <c r="K2508" s="123"/>
      <c r="L2508" s="1"/>
      <c r="M2508" s="1"/>
      <c r="P2508" s="163"/>
    </row>
    <row r="2509" spans="1:16">
      <c r="A2509" s="4"/>
      <c r="H2509" s="123"/>
      <c r="I2509" s="123"/>
      <c r="J2509" s="122"/>
      <c r="K2509" s="123"/>
      <c r="L2509" s="1"/>
      <c r="M2509" s="1"/>
      <c r="P2509" s="163"/>
    </row>
    <row r="2510" spans="1:16">
      <c r="A2510" s="4"/>
      <c r="H2510" s="123"/>
      <c r="I2510" s="123"/>
      <c r="J2510" s="122"/>
      <c r="K2510" s="123"/>
      <c r="L2510" s="1"/>
      <c r="M2510" s="1"/>
      <c r="P2510" s="163"/>
    </row>
    <row r="2511" spans="1:16">
      <c r="A2511" s="4"/>
      <c r="H2511" s="123"/>
      <c r="I2511" s="123"/>
      <c r="J2511" s="122"/>
      <c r="K2511" s="123"/>
      <c r="L2511" s="1"/>
      <c r="M2511" s="1"/>
      <c r="P2511" s="163"/>
    </row>
    <row r="2512" spans="1:16">
      <c r="A2512" s="4"/>
      <c r="H2512" s="123"/>
      <c r="I2512" s="123"/>
      <c r="J2512" s="122"/>
      <c r="K2512" s="123"/>
      <c r="L2512" s="1"/>
      <c r="M2512" s="1"/>
      <c r="P2512" s="163"/>
    </row>
    <row r="2513" spans="1:16">
      <c r="A2513" s="4"/>
      <c r="H2513" s="123"/>
      <c r="I2513" s="123"/>
      <c r="J2513" s="122"/>
      <c r="K2513" s="123"/>
      <c r="L2513" s="1"/>
      <c r="M2513" s="1"/>
      <c r="P2513" s="163"/>
    </row>
    <row r="2514" spans="1:16">
      <c r="A2514" s="4"/>
      <c r="H2514" s="123"/>
      <c r="I2514" s="123"/>
      <c r="J2514" s="122"/>
      <c r="K2514" s="123"/>
      <c r="L2514" s="1"/>
      <c r="M2514" s="1"/>
      <c r="P2514" s="163"/>
    </row>
    <row r="2515" spans="1:16">
      <c r="A2515" s="4"/>
      <c r="H2515" s="123"/>
      <c r="I2515" s="123"/>
      <c r="J2515" s="122"/>
      <c r="K2515" s="123"/>
      <c r="L2515" s="1"/>
      <c r="M2515" s="1"/>
      <c r="P2515" s="163"/>
    </row>
    <row r="2516" spans="1:16">
      <c r="A2516" s="4"/>
      <c r="H2516" s="123"/>
      <c r="I2516" s="123"/>
      <c r="J2516" s="122"/>
      <c r="K2516" s="123"/>
      <c r="L2516" s="1"/>
      <c r="M2516" s="1"/>
      <c r="P2516" s="163"/>
    </row>
    <row r="2517" spans="1:16">
      <c r="A2517" s="4"/>
      <c r="H2517" s="123"/>
      <c r="I2517" s="123"/>
      <c r="J2517" s="122"/>
      <c r="K2517" s="123"/>
      <c r="L2517" s="1"/>
      <c r="M2517" s="1"/>
      <c r="P2517" s="163"/>
    </row>
    <row r="2518" spans="1:16">
      <c r="A2518" s="4"/>
      <c r="H2518" s="123"/>
      <c r="I2518" s="123"/>
      <c r="J2518" s="122"/>
      <c r="K2518" s="123"/>
      <c r="L2518" s="1"/>
      <c r="M2518" s="1"/>
      <c r="P2518" s="163"/>
    </row>
    <row r="2519" spans="1:16">
      <c r="A2519" s="4"/>
      <c r="H2519" s="123"/>
      <c r="I2519" s="123"/>
      <c r="J2519" s="122"/>
      <c r="K2519" s="123"/>
      <c r="L2519" s="1"/>
      <c r="M2519" s="1"/>
      <c r="P2519" s="163"/>
    </row>
    <row r="2520" spans="1:16">
      <c r="A2520" s="4"/>
      <c r="H2520" s="123"/>
      <c r="I2520" s="123"/>
      <c r="J2520" s="122"/>
      <c r="K2520" s="123"/>
      <c r="L2520" s="1"/>
      <c r="M2520" s="1"/>
      <c r="P2520" s="163"/>
    </row>
    <row r="2521" spans="1:16">
      <c r="A2521" s="4"/>
      <c r="H2521" s="123"/>
      <c r="I2521" s="123"/>
      <c r="J2521" s="122"/>
      <c r="K2521" s="123"/>
      <c r="L2521" s="1"/>
      <c r="M2521" s="1"/>
      <c r="P2521" s="163"/>
    </row>
    <row r="2522" spans="1:16">
      <c r="A2522" s="4"/>
      <c r="H2522" s="123"/>
      <c r="I2522" s="123"/>
      <c r="J2522" s="122"/>
      <c r="K2522" s="123"/>
      <c r="L2522" s="1"/>
      <c r="M2522" s="1"/>
      <c r="P2522" s="163"/>
    </row>
    <row r="2523" spans="1:16">
      <c r="A2523" s="4"/>
      <c r="H2523" s="123"/>
      <c r="I2523" s="123"/>
      <c r="J2523" s="122"/>
      <c r="K2523" s="123"/>
      <c r="L2523" s="1"/>
      <c r="M2523" s="1"/>
      <c r="P2523" s="163"/>
    </row>
    <row r="2524" spans="1:16">
      <c r="A2524" s="4"/>
      <c r="H2524" s="123"/>
      <c r="I2524" s="123"/>
      <c r="J2524" s="122"/>
      <c r="K2524" s="123"/>
      <c r="L2524" s="1"/>
      <c r="M2524" s="1"/>
      <c r="P2524" s="163"/>
    </row>
    <row r="2525" spans="1:16">
      <c r="A2525" s="4"/>
      <c r="H2525" s="123"/>
      <c r="I2525" s="123"/>
      <c r="J2525" s="122"/>
      <c r="K2525" s="123"/>
      <c r="L2525" s="1"/>
      <c r="M2525" s="1"/>
      <c r="P2525" s="163"/>
    </row>
    <row r="2526" spans="1:16">
      <c r="A2526" s="4"/>
      <c r="H2526" s="123"/>
      <c r="I2526" s="123"/>
      <c r="J2526" s="122"/>
      <c r="K2526" s="123"/>
      <c r="L2526" s="1"/>
      <c r="M2526" s="1"/>
      <c r="P2526" s="163"/>
    </row>
    <row r="2527" spans="1:16">
      <c r="A2527" s="4"/>
      <c r="H2527" s="123"/>
      <c r="I2527" s="123"/>
      <c r="J2527" s="122"/>
      <c r="K2527" s="123"/>
      <c r="L2527" s="1"/>
      <c r="M2527" s="1"/>
      <c r="P2527" s="163"/>
    </row>
    <row r="2528" spans="1:16">
      <c r="A2528" s="4"/>
      <c r="H2528" s="123"/>
      <c r="I2528" s="123"/>
      <c r="J2528" s="122"/>
      <c r="K2528" s="123"/>
      <c r="L2528" s="1"/>
      <c r="M2528" s="1"/>
      <c r="P2528" s="163"/>
    </row>
    <row r="2529" spans="1:16">
      <c r="A2529" s="4"/>
      <c r="H2529" s="123"/>
      <c r="I2529" s="123"/>
      <c r="J2529" s="122"/>
      <c r="K2529" s="123"/>
      <c r="L2529" s="1"/>
      <c r="M2529" s="1"/>
      <c r="P2529" s="163"/>
    </row>
    <row r="2530" spans="1:16">
      <c r="A2530" s="4"/>
      <c r="H2530" s="123"/>
      <c r="I2530" s="123"/>
      <c r="J2530" s="122"/>
      <c r="K2530" s="123"/>
      <c r="L2530" s="1"/>
      <c r="M2530" s="1"/>
      <c r="P2530" s="163"/>
    </row>
    <row r="2531" spans="1:16">
      <c r="A2531" s="4"/>
      <c r="H2531" s="123"/>
      <c r="I2531" s="123"/>
      <c r="J2531" s="122"/>
      <c r="K2531" s="123"/>
      <c r="L2531" s="1"/>
      <c r="M2531" s="1"/>
      <c r="P2531" s="163"/>
    </row>
    <row r="2532" spans="1:16">
      <c r="A2532" s="4"/>
      <c r="H2532" s="123"/>
      <c r="I2532" s="123"/>
      <c r="J2532" s="122"/>
      <c r="K2532" s="123"/>
      <c r="L2532" s="1"/>
      <c r="M2532" s="1"/>
      <c r="P2532" s="163"/>
    </row>
    <row r="2533" spans="1:16">
      <c r="A2533" s="4"/>
      <c r="H2533" s="123"/>
      <c r="I2533" s="123"/>
      <c r="J2533" s="122"/>
      <c r="K2533" s="123"/>
      <c r="L2533" s="1"/>
      <c r="M2533" s="1"/>
      <c r="P2533" s="163"/>
    </row>
    <row r="2534" spans="1:16">
      <c r="A2534" s="4"/>
      <c r="H2534" s="123"/>
      <c r="I2534" s="123"/>
      <c r="J2534" s="122"/>
      <c r="K2534" s="123"/>
      <c r="L2534" s="1"/>
      <c r="M2534" s="1"/>
      <c r="P2534" s="163"/>
    </row>
    <row r="2535" spans="1:16">
      <c r="A2535" s="4"/>
      <c r="H2535" s="123"/>
      <c r="I2535" s="123"/>
      <c r="J2535" s="122"/>
      <c r="K2535" s="123"/>
      <c r="L2535" s="1"/>
      <c r="M2535" s="1"/>
      <c r="P2535" s="163"/>
    </row>
    <row r="2536" spans="1:16">
      <c r="A2536" s="4"/>
      <c r="H2536" s="123"/>
      <c r="I2536" s="123"/>
      <c r="J2536" s="122"/>
      <c r="K2536" s="123"/>
      <c r="L2536" s="1"/>
      <c r="M2536" s="1"/>
      <c r="P2536" s="163"/>
    </row>
    <row r="2537" spans="1:16">
      <c r="A2537" s="4"/>
      <c r="H2537" s="123"/>
      <c r="I2537" s="123"/>
      <c r="J2537" s="122"/>
      <c r="K2537" s="123"/>
      <c r="L2537" s="1"/>
      <c r="M2537" s="1"/>
      <c r="P2537" s="163"/>
    </row>
    <row r="2538" spans="1:16">
      <c r="A2538" s="4"/>
      <c r="H2538" s="123"/>
      <c r="I2538" s="123"/>
      <c r="J2538" s="122"/>
      <c r="K2538" s="123"/>
      <c r="L2538" s="1"/>
      <c r="M2538" s="1"/>
      <c r="P2538" s="163"/>
    </row>
    <row r="2539" spans="1:16">
      <c r="A2539" s="4"/>
      <c r="H2539" s="123"/>
      <c r="I2539" s="123"/>
      <c r="J2539" s="122"/>
      <c r="K2539" s="123"/>
      <c r="L2539" s="1"/>
      <c r="M2539" s="1"/>
      <c r="P2539" s="163"/>
    </row>
    <row r="2540" spans="1:16">
      <c r="A2540" s="4"/>
      <c r="H2540" s="123"/>
      <c r="I2540" s="123"/>
      <c r="J2540" s="122"/>
      <c r="K2540" s="123"/>
      <c r="L2540" s="1"/>
      <c r="M2540" s="1"/>
      <c r="P2540" s="163"/>
    </row>
    <row r="2541" spans="1:16">
      <c r="A2541" s="4"/>
      <c r="H2541" s="123"/>
      <c r="I2541" s="123"/>
      <c r="J2541" s="122"/>
      <c r="K2541" s="123"/>
      <c r="L2541" s="1"/>
      <c r="M2541" s="1"/>
      <c r="P2541" s="163"/>
    </row>
    <row r="2542" spans="1:16">
      <c r="A2542" s="4"/>
      <c r="H2542" s="123"/>
      <c r="I2542" s="123"/>
      <c r="J2542" s="122"/>
      <c r="K2542" s="123"/>
      <c r="L2542" s="1"/>
      <c r="M2542" s="1"/>
      <c r="P2542" s="163"/>
    </row>
    <row r="2543" spans="1:16">
      <c r="A2543" s="4"/>
      <c r="H2543" s="123"/>
      <c r="I2543" s="123"/>
      <c r="J2543" s="122"/>
      <c r="K2543" s="123"/>
      <c r="L2543" s="1"/>
      <c r="M2543" s="1"/>
      <c r="P2543" s="163"/>
    </row>
    <row r="2544" spans="1:16">
      <c r="A2544" s="4"/>
      <c r="H2544" s="123"/>
      <c r="I2544" s="123"/>
      <c r="J2544" s="122"/>
      <c r="K2544" s="123"/>
      <c r="L2544" s="1"/>
      <c r="M2544" s="1"/>
      <c r="P2544" s="163"/>
    </row>
    <row r="2545" spans="1:16">
      <c r="A2545" s="4"/>
      <c r="H2545" s="123"/>
      <c r="I2545" s="123"/>
      <c r="J2545" s="122"/>
      <c r="K2545" s="123"/>
      <c r="L2545" s="1"/>
      <c r="M2545" s="1"/>
      <c r="P2545" s="163"/>
    </row>
    <row r="2546" spans="1:16">
      <c r="A2546" s="4"/>
      <c r="H2546" s="123"/>
      <c r="I2546" s="123"/>
      <c r="J2546" s="122"/>
      <c r="K2546" s="123"/>
      <c r="L2546" s="1"/>
      <c r="M2546" s="1"/>
      <c r="P2546" s="163"/>
    </row>
    <row r="2547" spans="1:16">
      <c r="A2547" s="4"/>
      <c r="H2547" s="123"/>
      <c r="I2547" s="123"/>
      <c r="J2547" s="122"/>
      <c r="K2547" s="123"/>
      <c r="L2547" s="1"/>
      <c r="M2547" s="1"/>
      <c r="P2547" s="163"/>
    </row>
    <row r="2548" spans="1:16">
      <c r="A2548" s="4"/>
      <c r="H2548" s="123"/>
      <c r="I2548" s="123"/>
      <c r="J2548" s="122"/>
      <c r="K2548" s="123"/>
      <c r="L2548" s="1"/>
      <c r="M2548" s="1"/>
      <c r="P2548" s="163"/>
    </row>
    <row r="2549" spans="1:16">
      <c r="A2549" s="4"/>
      <c r="H2549" s="123"/>
      <c r="I2549" s="123"/>
      <c r="J2549" s="122"/>
      <c r="K2549" s="123"/>
      <c r="L2549" s="1"/>
      <c r="M2549" s="1"/>
      <c r="P2549" s="163"/>
    </row>
    <row r="2550" spans="1:16">
      <c r="A2550" s="4"/>
      <c r="H2550" s="123"/>
      <c r="I2550" s="123"/>
      <c r="J2550" s="122"/>
      <c r="K2550" s="123"/>
      <c r="L2550" s="1"/>
      <c r="M2550" s="1"/>
      <c r="P2550" s="163"/>
    </row>
    <row r="2551" spans="1:16">
      <c r="A2551" s="4"/>
      <c r="H2551" s="123"/>
      <c r="I2551" s="123"/>
      <c r="J2551" s="122"/>
      <c r="K2551" s="123"/>
      <c r="L2551" s="1"/>
      <c r="M2551" s="1"/>
      <c r="P2551" s="163"/>
    </row>
    <row r="2552" spans="1:16">
      <c r="A2552" s="4"/>
      <c r="H2552" s="123"/>
      <c r="I2552" s="123"/>
      <c r="J2552" s="122"/>
      <c r="K2552" s="123"/>
      <c r="L2552" s="1"/>
      <c r="M2552" s="1"/>
      <c r="P2552" s="163"/>
    </row>
    <row r="2553" spans="1:16">
      <c r="A2553" s="4"/>
      <c r="H2553" s="123"/>
      <c r="I2553" s="123"/>
      <c r="J2553" s="122"/>
      <c r="K2553" s="123"/>
      <c r="L2553" s="1"/>
      <c r="M2553" s="1"/>
      <c r="P2553" s="163"/>
    </row>
    <row r="2554" spans="1:16">
      <c r="A2554" s="4"/>
      <c r="H2554" s="123"/>
      <c r="I2554" s="123"/>
      <c r="J2554" s="122"/>
      <c r="K2554" s="123"/>
      <c r="L2554" s="1"/>
      <c r="M2554" s="1"/>
      <c r="P2554" s="163"/>
    </row>
    <row r="2555" spans="1:16">
      <c r="A2555" s="4"/>
      <c r="H2555" s="123"/>
      <c r="I2555" s="123"/>
      <c r="J2555" s="122"/>
      <c r="K2555" s="123"/>
      <c r="L2555" s="1"/>
      <c r="M2555" s="1"/>
      <c r="P2555" s="163"/>
    </row>
    <row r="2556" spans="1:16">
      <c r="A2556" s="4"/>
      <c r="H2556" s="123"/>
      <c r="I2556" s="123"/>
      <c r="J2556" s="122"/>
      <c r="K2556" s="123"/>
      <c r="L2556" s="1"/>
      <c r="M2556" s="1"/>
      <c r="P2556" s="163"/>
    </row>
    <row r="2557" spans="1:16">
      <c r="A2557" s="4"/>
      <c r="H2557" s="123"/>
      <c r="I2557" s="123"/>
      <c r="J2557" s="122"/>
      <c r="K2557" s="123"/>
      <c r="L2557" s="1"/>
      <c r="M2557" s="1"/>
      <c r="P2557" s="163"/>
    </row>
    <row r="2558" spans="1:16">
      <c r="A2558" s="4"/>
      <c r="H2558" s="123"/>
      <c r="I2558" s="123"/>
      <c r="J2558" s="122"/>
      <c r="K2558" s="123"/>
      <c r="L2558" s="1"/>
      <c r="M2558" s="1"/>
      <c r="P2558" s="163"/>
    </row>
    <row r="2559" spans="1:16">
      <c r="A2559" s="4"/>
      <c r="H2559" s="123"/>
      <c r="I2559" s="123"/>
      <c r="J2559" s="122"/>
      <c r="K2559" s="123"/>
      <c r="L2559" s="1"/>
      <c r="M2559" s="1"/>
      <c r="P2559" s="163"/>
    </row>
    <row r="2560" spans="1:16">
      <c r="A2560" s="4"/>
      <c r="H2560" s="123"/>
      <c r="I2560" s="123"/>
      <c r="J2560" s="122"/>
      <c r="K2560" s="123"/>
      <c r="L2560" s="1"/>
      <c r="M2560" s="1"/>
      <c r="P2560" s="163"/>
    </row>
    <row r="2561" spans="1:16">
      <c r="A2561" s="4"/>
      <c r="H2561" s="123"/>
      <c r="I2561" s="123"/>
      <c r="J2561" s="122"/>
      <c r="K2561" s="123"/>
      <c r="L2561" s="1"/>
      <c r="M2561" s="1"/>
      <c r="P2561" s="163"/>
    </row>
    <row r="2562" spans="1:16">
      <c r="A2562" s="4"/>
      <c r="H2562" s="123"/>
      <c r="I2562" s="123"/>
      <c r="J2562" s="122"/>
      <c r="K2562" s="123"/>
      <c r="L2562" s="1"/>
      <c r="M2562" s="1"/>
      <c r="P2562" s="163"/>
    </row>
    <row r="2563" spans="1:16">
      <c r="A2563" s="4"/>
      <c r="H2563" s="123"/>
      <c r="I2563" s="123"/>
      <c r="J2563" s="122"/>
      <c r="K2563" s="123"/>
      <c r="L2563" s="1"/>
      <c r="M2563" s="1"/>
      <c r="P2563" s="163"/>
    </row>
    <row r="2564" spans="1:16">
      <c r="A2564" s="4"/>
      <c r="H2564" s="123"/>
      <c r="I2564" s="123"/>
      <c r="J2564" s="122"/>
      <c r="K2564" s="123"/>
      <c r="L2564" s="1"/>
      <c r="M2564" s="1"/>
      <c r="P2564" s="163"/>
    </row>
    <row r="2565" spans="1:16">
      <c r="A2565" s="4"/>
      <c r="H2565" s="123"/>
      <c r="I2565" s="123"/>
      <c r="J2565" s="122"/>
      <c r="K2565" s="123"/>
      <c r="L2565" s="1"/>
      <c r="M2565" s="1"/>
      <c r="P2565" s="163"/>
    </row>
    <row r="2566" spans="1:16">
      <c r="A2566" s="4"/>
      <c r="H2566" s="123"/>
      <c r="I2566" s="123"/>
      <c r="J2566" s="122"/>
      <c r="K2566" s="123"/>
      <c r="L2566" s="1"/>
      <c r="M2566" s="1"/>
      <c r="P2566" s="163"/>
    </row>
    <row r="2567" spans="1:16">
      <c r="A2567" s="4"/>
      <c r="H2567" s="123"/>
      <c r="I2567" s="123"/>
      <c r="J2567" s="122"/>
      <c r="K2567" s="123"/>
      <c r="L2567" s="1"/>
      <c r="M2567" s="1"/>
      <c r="P2567" s="163"/>
    </row>
    <row r="2568" spans="1:16">
      <c r="A2568" s="4"/>
      <c r="H2568" s="123"/>
      <c r="I2568" s="123"/>
      <c r="J2568" s="122"/>
      <c r="K2568" s="123"/>
      <c r="L2568" s="1"/>
      <c r="M2568" s="1"/>
      <c r="P2568" s="163"/>
    </row>
    <row r="2569" spans="1:16">
      <c r="A2569" s="4"/>
      <c r="H2569" s="123"/>
      <c r="I2569" s="123"/>
      <c r="J2569" s="122"/>
      <c r="K2569" s="123"/>
      <c r="L2569" s="1"/>
      <c r="M2569" s="1"/>
      <c r="P2569" s="163"/>
    </row>
    <row r="2570" spans="1:16">
      <c r="A2570" s="4"/>
      <c r="H2570" s="123"/>
      <c r="I2570" s="123"/>
      <c r="J2570" s="122"/>
      <c r="K2570" s="123"/>
      <c r="L2570" s="1"/>
      <c r="M2570" s="1"/>
      <c r="P2570" s="163"/>
    </row>
    <row r="2571" spans="1:16">
      <c r="A2571" s="4"/>
      <c r="H2571" s="123"/>
      <c r="I2571" s="123"/>
      <c r="J2571" s="122"/>
      <c r="K2571" s="123"/>
      <c r="L2571" s="1"/>
      <c r="M2571" s="1"/>
      <c r="P2571" s="163"/>
    </row>
    <row r="2572" spans="1:16">
      <c r="A2572" s="4"/>
      <c r="H2572" s="123"/>
      <c r="I2572" s="123"/>
      <c r="J2572" s="122"/>
      <c r="K2572" s="123"/>
      <c r="L2572" s="1"/>
      <c r="M2572" s="1"/>
      <c r="P2572" s="163"/>
    </row>
    <row r="2573" spans="1:16">
      <c r="A2573" s="4"/>
      <c r="H2573" s="123"/>
      <c r="I2573" s="123"/>
      <c r="J2573" s="122"/>
      <c r="K2573" s="123"/>
      <c r="L2573" s="1"/>
      <c r="M2573" s="1"/>
      <c r="P2573" s="163"/>
    </row>
    <row r="2574" spans="1:16">
      <c r="A2574" s="4"/>
      <c r="H2574" s="123"/>
      <c r="I2574" s="123"/>
      <c r="J2574" s="122"/>
      <c r="K2574" s="123"/>
      <c r="L2574" s="1"/>
      <c r="M2574" s="1"/>
      <c r="P2574" s="163"/>
    </row>
    <row r="2575" spans="1:16">
      <c r="A2575" s="4"/>
      <c r="H2575" s="123"/>
      <c r="I2575" s="123"/>
      <c r="J2575" s="122"/>
      <c r="K2575" s="123"/>
      <c r="L2575" s="1"/>
      <c r="M2575" s="1"/>
      <c r="P2575" s="163"/>
    </row>
    <row r="2576" spans="1:16">
      <c r="A2576" s="4"/>
      <c r="H2576" s="123"/>
      <c r="I2576" s="123"/>
      <c r="J2576" s="122"/>
      <c r="K2576" s="123"/>
      <c r="L2576" s="1"/>
      <c r="M2576" s="1"/>
      <c r="P2576" s="163"/>
    </row>
    <row r="2577" spans="1:16">
      <c r="A2577" s="4"/>
      <c r="H2577" s="123"/>
      <c r="I2577" s="123"/>
      <c r="J2577" s="122"/>
      <c r="K2577" s="123"/>
      <c r="L2577" s="1"/>
      <c r="M2577" s="1"/>
      <c r="P2577" s="163"/>
    </row>
    <row r="2578" spans="1:16">
      <c r="A2578" s="4"/>
      <c r="H2578" s="123"/>
      <c r="I2578" s="123"/>
      <c r="J2578" s="122"/>
      <c r="K2578" s="123"/>
      <c r="L2578" s="1"/>
      <c r="M2578" s="1"/>
      <c r="P2578" s="163"/>
    </row>
    <row r="2579" spans="1:16">
      <c r="A2579" s="4"/>
      <c r="H2579" s="123"/>
      <c r="I2579" s="123"/>
      <c r="J2579" s="122"/>
      <c r="K2579" s="123"/>
      <c r="L2579" s="1"/>
      <c r="M2579" s="1"/>
      <c r="P2579" s="163"/>
    </row>
    <row r="2580" spans="1:16">
      <c r="A2580" s="4"/>
      <c r="H2580" s="123"/>
      <c r="I2580" s="123"/>
      <c r="J2580" s="122"/>
      <c r="K2580" s="123"/>
      <c r="L2580" s="1"/>
      <c r="M2580" s="1"/>
      <c r="P2580" s="163"/>
    </row>
    <row r="2581" spans="1:16">
      <c r="A2581" s="4"/>
      <c r="H2581" s="123"/>
      <c r="I2581" s="123"/>
      <c r="J2581" s="122"/>
      <c r="K2581" s="123"/>
      <c r="L2581" s="1"/>
      <c r="M2581" s="1"/>
      <c r="P2581" s="163"/>
    </row>
    <row r="2582" spans="1:16">
      <c r="A2582" s="4"/>
      <c r="H2582" s="123"/>
      <c r="I2582" s="123"/>
      <c r="J2582" s="122"/>
      <c r="K2582" s="123"/>
      <c r="L2582" s="1"/>
      <c r="M2582" s="1"/>
      <c r="P2582" s="163"/>
    </row>
    <row r="2583" spans="1:16">
      <c r="A2583" s="4"/>
      <c r="H2583" s="123"/>
      <c r="I2583" s="123"/>
      <c r="J2583" s="122"/>
      <c r="K2583" s="123"/>
      <c r="L2583" s="1"/>
      <c r="M2583" s="1"/>
      <c r="P2583" s="163"/>
    </row>
    <row r="2584" spans="1:16">
      <c r="A2584" s="4"/>
      <c r="H2584" s="123"/>
      <c r="I2584" s="123"/>
      <c r="J2584" s="122"/>
      <c r="K2584" s="123"/>
      <c r="L2584" s="1"/>
      <c r="M2584" s="1"/>
      <c r="P2584" s="163"/>
    </row>
    <row r="2585" spans="1:16">
      <c r="A2585" s="4"/>
      <c r="H2585" s="123"/>
      <c r="I2585" s="123"/>
      <c r="J2585" s="122"/>
      <c r="K2585" s="123"/>
      <c r="L2585" s="1"/>
      <c r="M2585" s="1"/>
      <c r="P2585" s="163"/>
    </row>
    <row r="2586" spans="1:16">
      <c r="A2586" s="4"/>
      <c r="H2586" s="123"/>
      <c r="I2586" s="123"/>
      <c r="J2586" s="122"/>
      <c r="K2586" s="123"/>
      <c r="L2586" s="1"/>
      <c r="M2586" s="1"/>
      <c r="P2586" s="163"/>
    </row>
    <row r="2587" spans="1:16">
      <c r="A2587" s="4"/>
      <c r="H2587" s="123"/>
      <c r="I2587" s="123"/>
      <c r="J2587" s="122"/>
      <c r="K2587" s="123"/>
      <c r="L2587" s="1"/>
      <c r="M2587" s="1"/>
      <c r="P2587" s="163"/>
    </row>
    <row r="2588" spans="1:16">
      <c r="A2588" s="4"/>
      <c r="H2588" s="123"/>
      <c r="I2588" s="123"/>
      <c r="J2588" s="122"/>
      <c r="K2588" s="123"/>
      <c r="L2588" s="1"/>
      <c r="M2588" s="1"/>
      <c r="P2588" s="163"/>
    </row>
    <row r="2589" spans="1:16">
      <c r="A2589" s="4"/>
      <c r="H2589" s="123"/>
      <c r="I2589" s="123"/>
      <c r="J2589" s="122"/>
      <c r="K2589" s="123"/>
      <c r="L2589" s="1"/>
      <c r="M2589" s="1"/>
      <c r="P2589" s="163"/>
    </row>
    <row r="2590" spans="1:16">
      <c r="A2590" s="4"/>
      <c r="H2590" s="123"/>
      <c r="I2590" s="123"/>
      <c r="J2590" s="122"/>
      <c r="K2590" s="123"/>
      <c r="L2590" s="1"/>
      <c r="M2590" s="1"/>
      <c r="P2590" s="163"/>
    </row>
    <row r="2591" spans="1:16">
      <c r="A2591" s="4"/>
      <c r="H2591" s="123"/>
      <c r="I2591" s="123"/>
      <c r="J2591" s="122"/>
      <c r="K2591" s="123"/>
      <c r="L2591" s="1"/>
      <c r="M2591" s="1"/>
      <c r="P2591" s="163"/>
    </row>
    <row r="2592" spans="1:16">
      <c r="A2592" s="4"/>
      <c r="H2592" s="123"/>
      <c r="I2592" s="123"/>
      <c r="J2592" s="122"/>
      <c r="K2592" s="123"/>
      <c r="L2592" s="1"/>
      <c r="M2592" s="1"/>
      <c r="P2592" s="163"/>
    </row>
    <row r="2593" spans="1:16">
      <c r="A2593" s="4"/>
      <c r="H2593" s="123"/>
      <c r="I2593" s="123"/>
      <c r="J2593" s="122"/>
      <c r="K2593" s="123"/>
      <c r="L2593" s="1"/>
      <c r="M2593" s="1"/>
      <c r="P2593" s="163"/>
    </row>
    <row r="2594" spans="1:16">
      <c r="A2594" s="4"/>
      <c r="H2594" s="123"/>
      <c r="I2594" s="123"/>
      <c r="J2594" s="122"/>
      <c r="K2594" s="123"/>
      <c r="L2594" s="1"/>
      <c r="M2594" s="1"/>
      <c r="P2594" s="163"/>
    </row>
    <row r="2595" spans="1:16">
      <c r="A2595" s="4"/>
      <c r="H2595" s="123"/>
      <c r="I2595" s="123"/>
      <c r="J2595" s="122"/>
      <c r="K2595" s="123"/>
      <c r="L2595" s="1"/>
      <c r="M2595" s="1"/>
      <c r="P2595" s="163"/>
    </row>
    <row r="2596" spans="1:16">
      <c r="A2596" s="4"/>
      <c r="H2596" s="123"/>
      <c r="I2596" s="123"/>
      <c r="J2596" s="122"/>
      <c r="K2596" s="123"/>
      <c r="L2596" s="1"/>
      <c r="M2596" s="1"/>
      <c r="P2596" s="163"/>
    </row>
    <row r="2597" spans="1:16">
      <c r="A2597" s="4"/>
      <c r="H2597" s="123"/>
      <c r="I2597" s="123"/>
      <c r="J2597" s="122"/>
      <c r="K2597" s="123"/>
      <c r="L2597" s="1"/>
      <c r="M2597" s="1"/>
      <c r="P2597" s="163"/>
    </row>
    <row r="2598" spans="1:16">
      <c r="A2598" s="4"/>
      <c r="H2598" s="123"/>
      <c r="I2598" s="123"/>
      <c r="J2598" s="122"/>
      <c r="K2598" s="123"/>
      <c r="L2598" s="1"/>
      <c r="M2598" s="1"/>
      <c r="P2598" s="163"/>
    </row>
    <row r="2599" spans="1:16">
      <c r="A2599" s="4"/>
      <c r="H2599" s="123"/>
      <c r="I2599" s="123"/>
      <c r="J2599" s="122"/>
      <c r="K2599" s="123"/>
      <c r="L2599" s="1"/>
      <c r="M2599" s="1"/>
      <c r="P2599" s="163"/>
    </row>
    <row r="2600" spans="1:16">
      <c r="A2600" s="4"/>
      <c r="H2600" s="123"/>
      <c r="I2600" s="123"/>
      <c r="J2600" s="122"/>
      <c r="K2600" s="123"/>
      <c r="L2600" s="1"/>
      <c r="M2600" s="1"/>
      <c r="P2600" s="163"/>
    </row>
    <row r="2601" spans="1:16">
      <c r="A2601" s="4"/>
      <c r="H2601" s="123"/>
      <c r="I2601" s="123"/>
      <c r="J2601" s="122"/>
      <c r="K2601" s="123"/>
      <c r="L2601" s="1"/>
      <c r="M2601" s="1"/>
      <c r="P2601" s="163"/>
    </row>
    <row r="2602" spans="1:16">
      <c r="A2602" s="4"/>
      <c r="H2602" s="123"/>
      <c r="I2602" s="123"/>
      <c r="J2602" s="122"/>
      <c r="K2602" s="123"/>
      <c r="L2602" s="1"/>
      <c r="M2602" s="1"/>
      <c r="P2602" s="163"/>
    </row>
    <row r="2603" spans="1:16">
      <c r="A2603" s="4"/>
      <c r="H2603" s="123"/>
      <c r="I2603" s="123"/>
      <c r="J2603" s="122"/>
      <c r="K2603" s="123"/>
      <c r="L2603" s="1"/>
      <c r="M2603" s="1"/>
      <c r="P2603" s="163"/>
    </row>
    <row r="2604" spans="1:16">
      <c r="A2604" s="4"/>
      <c r="H2604" s="123"/>
      <c r="I2604" s="123"/>
      <c r="J2604" s="122"/>
      <c r="K2604" s="123"/>
      <c r="L2604" s="1"/>
      <c r="M2604" s="1"/>
      <c r="P2604" s="163"/>
    </row>
    <row r="2605" spans="1:16">
      <c r="A2605" s="4"/>
      <c r="H2605" s="123"/>
      <c r="I2605" s="123"/>
      <c r="J2605" s="122"/>
      <c r="K2605" s="123"/>
      <c r="L2605" s="1"/>
      <c r="M2605" s="1"/>
      <c r="P2605" s="163"/>
    </row>
    <row r="2606" spans="1:16">
      <c r="A2606" s="4"/>
      <c r="H2606" s="123"/>
      <c r="I2606" s="123"/>
      <c r="J2606" s="122"/>
      <c r="K2606" s="123"/>
      <c r="L2606" s="1"/>
      <c r="M2606" s="1"/>
      <c r="P2606" s="163"/>
    </row>
    <row r="2607" spans="1:16">
      <c r="A2607" s="4"/>
      <c r="H2607" s="123"/>
      <c r="I2607" s="123"/>
      <c r="J2607" s="122"/>
      <c r="K2607" s="123"/>
      <c r="L2607" s="1"/>
      <c r="M2607" s="1"/>
      <c r="P2607" s="163"/>
    </row>
    <row r="2608" spans="1:16">
      <c r="A2608" s="4"/>
      <c r="H2608" s="123"/>
      <c r="I2608" s="123"/>
      <c r="J2608" s="122"/>
      <c r="K2608" s="123"/>
      <c r="L2608" s="1"/>
      <c r="M2608" s="1"/>
      <c r="P2608" s="163"/>
    </row>
    <row r="2609" spans="1:16">
      <c r="A2609" s="4"/>
      <c r="H2609" s="123"/>
      <c r="I2609" s="123"/>
      <c r="J2609" s="122"/>
      <c r="K2609" s="123"/>
      <c r="L2609" s="1"/>
      <c r="M2609" s="1"/>
      <c r="P2609" s="163"/>
    </row>
    <row r="2610" spans="1:16">
      <c r="A2610" s="4"/>
      <c r="H2610" s="123"/>
      <c r="I2610" s="123"/>
      <c r="J2610" s="122"/>
      <c r="K2610" s="123"/>
      <c r="L2610" s="1"/>
      <c r="M2610" s="1"/>
      <c r="P2610" s="163"/>
    </row>
    <row r="2611" spans="1:16">
      <c r="A2611" s="4"/>
      <c r="H2611" s="123"/>
      <c r="I2611" s="123"/>
      <c r="J2611" s="122"/>
      <c r="K2611" s="123"/>
      <c r="L2611" s="1"/>
      <c r="M2611" s="1"/>
      <c r="P2611" s="163"/>
    </row>
    <row r="2612" spans="1:16">
      <c r="A2612" s="4"/>
      <c r="H2612" s="123"/>
      <c r="I2612" s="123"/>
      <c r="J2612" s="122"/>
      <c r="K2612" s="123"/>
      <c r="L2612" s="1"/>
      <c r="M2612" s="1"/>
      <c r="P2612" s="163"/>
    </row>
    <row r="2613" spans="1:16">
      <c r="A2613" s="4"/>
      <c r="H2613" s="123"/>
      <c r="I2613" s="123"/>
      <c r="J2613" s="122"/>
      <c r="K2613" s="123"/>
      <c r="L2613" s="1"/>
      <c r="M2613" s="1"/>
      <c r="P2613" s="163"/>
    </row>
    <row r="2614" spans="1:16">
      <c r="A2614" s="4"/>
      <c r="H2614" s="123"/>
      <c r="I2614" s="123"/>
      <c r="J2614" s="122"/>
      <c r="K2614" s="123"/>
      <c r="L2614" s="1"/>
      <c r="M2614" s="1"/>
      <c r="P2614" s="163"/>
    </row>
    <row r="2615" spans="1:16">
      <c r="A2615" s="4"/>
      <c r="H2615" s="123"/>
      <c r="I2615" s="123"/>
      <c r="J2615" s="122"/>
      <c r="K2615" s="123"/>
      <c r="L2615" s="1"/>
      <c r="M2615" s="1"/>
      <c r="P2615" s="163"/>
    </row>
    <row r="2616" spans="1:16">
      <c r="A2616" s="4"/>
      <c r="H2616" s="123"/>
      <c r="I2616" s="123"/>
      <c r="J2616" s="122"/>
      <c r="K2616" s="123"/>
      <c r="L2616" s="1"/>
      <c r="M2616" s="1"/>
      <c r="P2616" s="163"/>
    </row>
    <row r="2617" spans="1:16">
      <c r="A2617" s="4"/>
      <c r="H2617" s="123"/>
      <c r="I2617" s="123"/>
      <c r="J2617" s="122"/>
      <c r="K2617" s="123"/>
      <c r="L2617" s="1"/>
      <c r="M2617" s="1"/>
      <c r="P2617" s="163"/>
    </row>
    <row r="2618" spans="1:16">
      <c r="A2618" s="4"/>
      <c r="H2618" s="123"/>
      <c r="I2618" s="123"/>
      <c r="J2618" s="122"/>
      <c r="K2618" s="123"/>
      <c r="L2618" s="1"/>
      <c r="M2618" s="1"/>
      <c r="P2618" s="163"/>
    </row>
    <row r="2619" spans="1:16">
      <c r="A2619" s="4"/>
      <c r="H2619" s="123"/>
      <c r="I2619" s="123"/>
      <c r="J2619" s="122"/>
      <c r="K2619" s="123"/>
      <c r="L2619" s="1"/>
      <c r="M2619" s="1"/>
      <c r="P2619" s="163"/>
    </row>
    <row r="2620" spans="1:16">
      <c r="A2620" s="4"/>
      <c r="H2620" s="123"/>
      <c r="I2620" s="123"/>
      <c r="J2620" s="122"/>
      <c r="K2620" s="123"/>
      <c r="L2620" s="1"/>
      <c r="M2620" s="1"/>
      <c r="P2620" s="163"/>
    </row>
    <row r="2621" spans="1:16">
      <c r="A2621" s="4"/>
      <c r="H2621" s="123"/>
      <c r="I2621" s="123"/>
      <c r="J2621" s="122"/>
      <c r="K2621" s="123"/>
      <c r="L2621" s="1"/>
      <c r="M2621" s="1"/>
      <c r="P2621" s="163"/>
    </row>
    <row r="2622" spans="1:16">
      <c r="A2622" s="4"/>
      <c r="H2622" s="123"/>
      <c r="I2622" s="123"/>
      <c r="J2622" s="122"/>
      <c r="K2622" s="123"/>
      <c r="L2622" s="1"/>
      <c r="M2622" s="1"/>
      <c r="P2622" s="163"/>
    </row>
    <row r="2623" spans="1:16">
      <c r="A2623" s="4"/>
      <c r="H2623" s="123"/>
      <c r="I2623" s="123"/>
      <c r="J2623" s="122"/>
      <c r="K2623" s="123"/>
      <c r="L2623" s="1"/>
      <c r="M2623" s="1"/>
      <c r="P2623" s="163"/>
    </row>
    <row r="2624" spans="1:16">
      <c r="A2624" s="4"/>
      <c r="H2624" s="123"/>
      <c r="I2624" s="123"/>
      <c r="J2624" s="122"/>
      <c r="K2624" s="123"/>
      <c r="L2624" s="1"/>
      <c r="M2624" s="1"/>
      <c r="P2624" s="163"/>
    </row>
    <row r="2625" spans="1:16">
      <c r="A2625" s="4"/>
      <c r="H2625" s="123"/>
      <c r="I2625" s="123"/>
      <c r="J2625" s="122"/>
      <c r="K2625" s="123"/>
      <c r="L2625" s="1"/>
      <c r="M2625" s="1"/>
      <c r="P2625" s="163"/>
    </row>
    <row r="2626" spans="1:16">
      <c r="A2626" s="4"/>
      <c r="H2626" s="123"/>
      <c r="I2626" s="123"/>
      <c r="J2626" s="122"/>
      <c r="K2626" s="123"/>
      <c r="L2626" s="1"/>
      <c r="M2626" s="1"/>
      <c r="P2626" s="163"/>
    </row>
    <row r="2627" spans="1:16">
      <c r="A2627" s="4"/>
      <c r="H2627" s="123"/>
      <c r="I2627" s="123"/>
      <c r="J2627" s="122"/>
      <c r="K2627" s="123"/>
      <c r="L2627" s="1"/>
      <c r="M2627" s="1"/>
      <c r="P2627" s="163"/>
    </row>
    <row r="2628" spans="1:16">
      <c r="A2628" s="4"/>
      <c r="H2628" s="123"/>
      <c r="I2628" s="123"/>
      <c r="J2628" s="122"/>
      <c r="K2628" s="123"/>
      <c r="L2628" s="1"/>
      <c r="M2628" s="1"/>
      <c r="P2628" s="163"/>
    </row>
    <row r="2629" spans="1:16">
      <c r="A2629" s="4"/>
      <c r="H2629" s="123"/>
      <c r="I2629" s="123"/>
      <c r="J2629" s="122"/>
      <c r="K2629" s="123"/>
      <c r="L2629" s="1"/>
      <c r="M2629" s="1"/>
      <c r="P2629" s="163"/>
    </row>
    <row r="2630" spans="1:16">
      <c r="A2630" s="4"/>
      <c r="H2630" s="123"/>
      <c r="I2630" s="123"/>
      <c r="J2630" s="122"/>
      <c r="K2630" s="123"/>
      <c r="L2630" s="1"/>
      <c r="M2630" s="1"/>
      <c r="P2630" s="163"/>
    </row>
    <row r="2631" spans="1:16">
      <c r="A2631" s="4"/>
      <c r="H2631" s="123"/>
      <c r="I2631" s="123"/>
      <c r="J2631" s="122"/>
      <c r="K2631" s="123"/>
      <c r="L2631" s="1"/>
      <c r="M2631" s="1"/>
      <c r="P2631" s="163"/>
    </row>
    <row r="2632" spans="1:16">
      <c r="A2632" s="4"/>
      <c r="H2632" s="123"/>
      <c r="I2632" s="123"/>
      <c r="J2632" s="122"/>
      <c r="K2632" s="123"/>
      <c r="L2632" s="1"/>
      <c r="M2632" s="1"/>
      <c r="P2632" s="163"/>
    </row>
    <row r="2633" spans="1:16">
      <c r="A2633" s="4"/>
      <c r="H2633" s="123"/>
      <c r="I2633" s="123"/>
      <c r="J2633" s="122"/>
      <c r="K2633" s="123"/>
      <c r="L2633" s="1"/>
      <c r="M2633" s="1"/>
      <c r="P2633" s="163"/>
    </row>
    <row r="2634" spans="1:16">
      <c r="A2634" s="4"/>
      <c r="H2634" s="123"/>
      <c r="I2634" s="123"/>
      <c r="J2634" s="122"/>
      <c r="K2634" s="123"/>
      <c r="L2634" s="1"/>
      <c r="M2634" s="1"/>
      <c r="P2634" s="163"/>
    </row>
    <row r="2635" spans="1:16">
      <c r="A2635" s="4"/>
      <c r="H2635" s="123"/>
      <c r="I2635" s="123"/>
      <c r="J2635" s="122"/>
      <c r="K2635" s="123"/>
      <c r="L2635" s="1"/>
      <c r="M2635" s="1"/>
      <c r="P2635" s="163"/>
    </row>
    <row r="2636" spans="1:16">
      <c r="A2636" s="4"/>
      <c r="H2636" s="123"/>
      <c r="I2636" s="123"/>
      <c r="J2636" s="122"/>
      <c r="K2636" s="123"/>
      <c r="L2636" s="1"/>
      <c r="M2636" s="1"/>
      <c r="P2636" s="163"/>
    </row>
    <row r="2637" spans="1:16">
      <c r="A2637" s="4"/>
      <c r="H2637" s="123"/>
      <c r="I2637" s="123"/>
      <c r="J2637" s="122"/>
      <c r="K2637" s="123"/>
      <c r="L2637" s="1"/>
      <c r="M2637" s="1"/>
      <c r="P2637" s="163"/>
    </row>
    <row r="2638" spans="1:16">
      <c r="A2638" s="4"/>
      <c r="H2638" s="123"/>
      <c r="I2638" s="123"/>
      <c r="J2638" s="122"/>
      <c r="K2638" s="123"/>
      <c r="L2638" s="1"/>
      <c r="M2638" s="1"/>
      <c r="P2638" s="163"/>
    </row>
    <row r="2639" spans="1:16">
      <c r="A2639" s="4"/>
      <c r="H2639" s="123"/>
      <c r="I2639" s="123"/>
      <c r="J2639" s="122"/>
      <c r="K2639" s="123"/>
      <c r="L2639" s="1"/>
      <c r="M2639" s="1"/>
      <c r="P2639" s="163"/>
    </row>
    <row r="2640" spans="1:16">
      <c r="A2640" s="4"/>
      <c r="H2640" s="123"/>
      <c r="I2640" s="123"/>
      <c r="J2640" s="122"/>
      <c r="K2640" s="123"/>
      <c r="L2640" s="1"/>
      <c r="M2640" s="1"/>
      <c r="P2640" s="163"/>
    </row>
    <row r="2641" spans="1:16">
      <c r="A2641" s="4"/>
      <c r="H2641" s="123"/>
      <c r="I2641" s="123"/>
      <c r="J2641" s="122"/>
      <c r="K2641" s="123"/>
      <c r="L2641" s="1"/>
      <c r="M2641" s="1"/>
      <c r="P2641" s="163"/>
    </row>
    <row r="2642" spans="1:16">
      <c r="A2642" s="4"/>
      <c r="H2642" s="123"/>
      <c r="I2642" s="123"/>
      <c r="J2642" s="122"/>
      <c r="K2642" s="123"/>
      <c r="L2642" s="1"/>
      <c r="M2642" s="1"/>
      <c r="P2642" s="163"/>
    </row>
    <row r="2643" spans="1:16">
      <c r="A2643" s="4"/>
      <c r="H2643" s="123"/>
      <c r="I2643" s="123"/>
      <c r="J2643" s="122"/>
      <c r="K2643" s="123"/>
      <c r="L2643" s="1"/>
      <c r="M2643" s="1"/>
      <c r="P2643" s="163"/>
    </row>
    <row r="2644" spans="1:16">
      <c r="A2644" s="4"/>
      <c r="H2644" s="123"/>
      <c r="I2644" s="123"/>
      <c r="J2644" s="122"/>
      <c r="K2644" s="123"/>
      <c r="L2644" s="1"/>
      <c r="M2644" s="1"/>
      <c r="P2644" s="163"/>
    </row>
    <row r="2645" spans="1:16">
      <c r="A2645" s="4"/>
      <c r="H2645" s="123"/>
      <c r="I2645" s="123"/>
      <c r="J2645" s="122"/>
      <c r="K2645" s="123"/>
      <c r="L2645" s="1"/>
      <c r="M2645" s="1"/>
      <c r="P2645" s="163"/>
    </row>
    <row r="2646" spans="1:16">
      <c r="A2646" s="4"/>
      <c r="H2646" s="123"/>
      <c r="I2646" s="123"/>
      <c r="J2646" s="122"/>
      <c r="K2646" s="123"/>
      <c r="L2646" s="1"/>
      <c r="M2646" s="1"/>
      <c r="P2646" s="163"/>
    </row>
    <row r="2647" spans="1:16">
      <c r="A2647" s="4"/>
      <c r="H2647" s="123"/>
      <c r="I2647" s="123"/>
      <c r="J2647" s="122"/>
      <c r="K2647" s="123"/>
      <c r="L2647" s="1"/>
      <c r="M2647" s="1"/>
      <c r="P2647" s="163"/>
    </row>
    <row r="2648" spans="1:16">
      <c r="A2648" s="4"/>
      <c r="H2648" s="123"/>
      <c r="I2648" s="123"/>
      <c r="J2648" s="122"/>
      <c r="K2648" s="123"/>
      <c r="L2648" s="1"/>
      <c r="M2648" s="1"/>
      <c r="P2648" s="163"/>
    </row>
    <row r="2649" spans="1:16">
      <c r="A2649" s="4"/>
      <c r="H2649" s="123"/>
      <c r="I2649" s="123"/>
      <c r="J2649" s="122"/>
      <c r="K2649" s="123"/>
      <c r="L2649" s="1"/>
      <c r="M2649" s="1"/>
      <c r="P2649" s="163"/>
    </row>
    <row r="2650" spans="1:16">
      <c r="A2650" s="4"/>
      <c r="H2650" s="123"/>
      <c r="I2650" s="123"/>
      <c r="J2650" s="122"/>
      <c r="K2650" s="123"/>
      <c r="L2650" s="1"/>
      <c r="M2650" s="1"/>
      <c r="P2650" s="163"/>
    </row>
    <row r="2651" spans="1:16">
      <c r="A2651" s="4"/>
      <c r="H2651" s="123"/>
      <c r="I2651" s="123"/>
      <c r="J2651" s="122"/>
      <c r="K2651" s="123"/>
      <c r="L2651" s="1"/>
      <c r="M2651" s="1"/>
      <c r="P2651" s="163"/>
    </row>
    <row r="2652" spans="1:16">
      <c r="A2652" s="4"/>
      <c r="H2652" s="123"/>
      <c r="I2652" s="123"/>
      <c r="J2652" s="122"/>
      <c r="K2652" s="123"/>
      <c r="L2652" s="1"/>
      <c r="M2652" s="1"/>
      <c r="P2652" s="163"/>
    </row>
    <row r="2653" spans="1:16">
      <c r="A2653" s="4"/>
      <c r="H2653" s="123"/>
      <c r="I2653" s="123"/>
      <c r="J2653" s="122"/>
      <c r="K2653" s="123"/>
      <c r="L2653" s="1"/>
      <c r="M2653" s="1"/>
      <c r="P2653" s="163"/>
    </row>
    <row r="2654" spans="1:16">
      <c r="A2654" s="4"/>
      <c r="H2654" s="123"/>
      <c r="I2654" s="123"/>
      <c r="J2654" s="122"/>
      <c r="K2654" s="123"/>
      <c r="L2654" s="1"/>
      <c r="M2654" s="1"/>
      <c r="P2654" s="163"/>
    </row>
    <row r="2655" spans="1:16">
      <c r="A2655" s="4"/>
      <c r="H2655" s="123"/>
      <c r="I2655" s="123"/>
      <c r="J2655" s="122"/>
      <c r="K2655" s="123"/>
      <c r="L2655" s="1"/>
      <c r="M2655" s="1"/>
      <c r="P2655" s="163"/>
    </row>
    <row r="2656" spans="1:16">
      <c r="A2656" s="4"/>
      <c r="H2656" s="123"/>
      <c r="I2656" s="123"/>
      <c r="J2656" s="122"/>
      <c r="K2656" s="123"/>
      <c r="L2656" s="1"/>
      <c r="M2656" s="1"/>
      <c r="P2656" s="163"/>
    </row>
    <row r="2657" spans="1:16">
      <c r="A2657" s="4"/>
      <c r="H2657" s="123"/>
      <c r="I2657" s="123"/>
      <c r="J2657" s="122"/>
      <c r="K2657" s="123"/>
      <c r="L2657" s="1"/>
      <c r="M2657" s="1"/>
      <c r="P2657" s="163"/>
    </row>
    <row r="2658" spans="1:16">
      <c r="A2658" s="4"/>
      <c r="H2658" s="123"/>
      <c r="I2658" s="123"/>
      <c r="J2658" s="122"/>
      <c r="K2658" s="123"/>
      <c r="L2658" s="1"/>
      <c r="M2658" s="1"/>
      <c r="P2658" s="163"/>
    </row>
    <row r="2659" spans="1:16">
      <c r="A2659" s="4"/>
      <c r="H2659" s="123"/>
      <c r="I2659" s="123"/>
      <c r="J2659" s="122"/>
      <c r="K2659" s="123"/>
      <c r="L2659" s="1"/>
      <c r="M2659" s="1"/>
      <c r="P2659" s="163"/>
    </row>
    <row r="2660" spans="1:16">
      <c r="A2660" s="4"/>
      <c r="H2660" s="123"/>
      <c r="I2660" s="123"/>
      <c r="J2660" s="122"/>
      <c r="K2660" s="123"/>
      <c r="L2660" s="1"/>
      <c r="M2660" s="1"/>
      <c r="P2660" s="163"/>
    </row>
    <row r="2661" spans="1:16">
      <c r="A2661" s="4"/>
      <c r="H2661" s="123"/>
      <c r="I2661" s="123"/>
      <c r="J2661" s="122"/>
      <c r="K2661" s="123"/>
      <c r="L2661" s="1"/>
      <c r="M2661" s="1"/>
      <c r="P2661" s="163"/>
    </row>
    <row r="2662" spans="1:16">
      <c r="A2662" s="4"/>
      <c r="H2662" s="123"/>
      <c r="I2662" s="123"/>
      <c r="J2662" s="122"/>
      <c r="K2662" s="123"/>
      <c r="L2662" s="1"/>
      <c r="M2662" s="1"/>
      <c r="P2662" s="163"/>
    </row>
    <row r="2663" spans="1:16">
      <c r="A2663" s="4"/>
      <c r="H2663" s="123"/>
      <c r="I2663" s="123"/>
      <c r="J2663" s="122"/>
      <c r="K2663" s="123"/>
      <c r="L2663" s="1"/>
      <c r="M2663" s="1"/>
      <c r="P2663" s="163"/>
    </row>
    <row r="2664" spans="1:16">
      <c r="A2664" s="4"/>
      <c r="H2664" s="123"/>
      <c r="I2664" s="123"/>
      <c r="J2664" s="122"/>
      <c r="K2664" s="123"/>
      <c r="L2664" s="1"/>
      <c r="M2664" s="1"/>
      <c r="P2664" s="163"/>
    </row>
    <row r="2665" spans="1:16">
      <c r="A2665" s="4"/>
      <c r="H2665" s="123"/>
      <c r="I2665" s="123"/>
      <c r="J2665" s="122"/>
      <c r="K2665" s="123"/>
      <c r="L2665" s="1"/>
      <c r="M2665" s="1"/>
      <c r="P2665" s="163"/>
    </row>
    <row r="2666" spans="1:16">
      <c r="A2666" s="4"/>
      <c r="H2666" s="123"/>
      <c r="I2666" s="123"/>
      <c r="J2666" s="122"/>
      <c r="K2666" s="123"/>
      <c r="L2666" s="1"/>
      <c r="M2666" s="1"/>
      <c r="P2666" s="163"/>
    </row>
    <row r="2667" spans="1:16">
      <c r="A2667" s="4"/>
      <c r="H2667" s="123"/>
      <c r="I2667" s="123"/>
      <c r="J2667" s="122"/>
      <c r="K2667" s="123"/>
      <c r="L2667" s="1"/>
      <c r="M2667" s="1"/>
      <c r="P2667" s="163"/>
    </row>
    <row r="2668" spans="1:16">
      <c r="A2668" s="4"/>
      <c r="H2668" s="123"/>
      <c r="I2668" s="123"/>
      <c r="J2668" s="122"/>
      <c r="K2668" s="123"/>
      <c r="L2668" s="1"/>
      <c r="M2668" s="1"/>
      <c r="P2668" s="163"/>
    </row>
    <row r="2669" spans="1:16">
      <c r="A2669" s="4"/>
      <c r="H2669" s="123"/>
      <c r="I2669" s="123"/>
      <c r="J2669" s="122"/>
      <c r="K2669" s="123"/>
      <c r="L2669" s="1"/>
      <c r="M2669" s="1"/>
      <c r="P2669" s="163"/>
    </row>
    <row r="2670" spans="1:16">
      <c r="A2670" s="4"/>
      <c r="H2670" s="123"/>
      <c r="I2670" s="123"/>
      <c r="J2670" s="122"/>
      <c r="K2670" s="123"/>
      <c r="L2670" s="1"/>
      <c r="M2670" s="1"/>
      <c r="P2670" s="163"/>
    </row>
    <row r="2671" spans="1:16">
      <c r="A2671" s="4"/>
      <c r="H2671" s="123"/>
      <c r="I2671" s="123"/>
      <c r="J2671" s="122"/>
      <c r="K2671" s="123"/>
      <c r="L2671" s="1"/>
      <c r="M2671" s="1"/>
      <c r="P2671" s="163"/>
    </row>
    <row r="2672" spans="1:16">
      <c r="A2672" s="4"/>
      <c r="H2672" s="123"/>
      <c r="I2672" s="123"/>
      <c r="J2672" s="122"/>
      <c r="K2672" s="123"/>
      <c r="L2672" s="1"/>
      <c r="M2672" s="1"/>
      <c r="P2672" s="163"/>
    </row>
    <row r="2673" spans="1:16">
      <c r="A2673" s="4"/>
      <c r="H2673" s="123"/>
      <c r="I2673" s="123"/>
      <c r="J2673" s="122"/>
      <c r="K2673" s="123"/>
      <c r="L2673" s="1"/>
      <c r="M2673" s="1"/>
      <c r="P2673" s="163"/>
    </row>
    <row r="2674" spans="1:16">
      <c r="A2674" s="4"/>
      <c r="H2674" s="123"/>
      <c r="I2674" s="123"/>
      <c r="J2674" s="122"/>
      <c r="K2674" s="123"/>
      <c r="L2674" s="1"/>
      <c r="M2674" s="1"/>
      <c r="P2674" s="163"/>
    </row>
    <row r="2675" spans="1:16">
      <c r="A2675" s="4"/>
      <c r="H2675" s="123"/>
      <c r="I2675" s="123"/>
      <c r="J2675" s="122"/>
      <c r="K2675" s="123"/>
      <c r="L2675" s="1"/>
      <c r="M2675" s="1"/>
      <c r="P2675" s="163"/>
    </row>
    <row r="2676" spans="1:16">
      <c r="A2676" s="4"/>
      <c r="H2676" s="123"/>
      <c r="I2676" s="123"/>
      <c r="J2676" s="122"/>
      <c r="K2676" s="123"/>
      <c r="L2676" s="1"/>
      <c r="M2676" s="1"/>
      <c r="P2676" s="163"/>
    </row>
    <row r="2677" spans="1:16">
      <c r="A2677" s="4"/>
      <c r="H2677" s="123"/>
      <c r="I2677" s="123"/>
      <c r="J2677" s="122"/>
      <c r="K2677" s="123"/>
      <c r="L2677" s="1"/>
      <c r="M2677" s="1"/>
      <c r="P2677" s="163"/>
    </row>
    <row r="2678" spans="1:16">
      <c r="A2678" s="4"/>
      <c r="H2678" s="123"/>
      <c r="I2678" s="123"/>
      <c r="J2678" s="122"/>
      <c r="K2678" s="123"/>
      <c r="L2678" s="1"/>
      <c r="M2678" s="1"/>
      <c r="P2678" s="163"/>
    </row>
    <row r="2679" spans="1:16">
      <c r="A2679" s="4"/>
      <c r="H2679" s="123"/>
      <c r="I2679" s="123"/>
      <c r="J2679" s="122"/>
      <c r="K2679" s="123"/>
      <c r="L2679" s="1"/>
      <c r="M2679" s="1"/>
      <c r="P2679" s="163"/>
    </row>
    <row r="2680" spans="1:16">
      <c r="A2680" s="4"/>
      <c r="H2680" s="123"/>
      <c r="I2680" s="123"/>
      <c r="J2680" s="122"/>
      <c r="K2680" s="123"/>
      <c r="L2680" s="1"/>
      <c r="M2680" s="1"/>
      <c r="P2680" s="163"/>
    </row>
    <row r="2681" spans="1:16">
      <c r="A2681" s="4"/>
      <c r="H2681" s="123"/>
      <c r="I2681" s="123"/>
      <c r="J2681" s="122"/>
      <c r="K2681" s="123"/>
      <c r="L2681" s="1"/>
      <c r="M2681" s="1"/>
      <c r="P2681" s="163"/>
    </row>
    <row r="2682" spans="1:16">
      <c r="A2682" s="4"/>
      <c r="H2682" s="123"/>
      <c r="I2682" s="123"/>
      <c r="J2682" s="122"/>
      <c r="K2682" s="123"/>
      <c r="L2682" s="1"/>
      <c r="M2682" s="1"/>
      <c r="P2682" s="163"/>
    </row>
    <row r="2683" spans="1:16">
      <c r="A2683" s="4"/>
      <c r="H2683" s="123"/>
      <c r="I2683" s="123"/>
      <c r="J2683" s="122"/>
      <c r="K2683" s="123"/>
      <c r="L2683" s="1"/>
      <c r="M2683" s="1"/>
      <c r="P2683" s="163"/>
    </row>
    <row r="2684" spans="1:16">
      <c r="A2684" s="4"/>
      <c r="H2684" s="123"/>
      <c r="I2684" s="123"/>
      <c r="J2684" s="122"/>
      <c r="K2684" s="123"/>
      <c r="L2684" s="1"/>
      <c r="M2684" s="1"/>
      <c r="P2684" s="163"/>
    </row>
    <row r="2685" spans="1:16">
      <c r="A2685" s="4"/>
      <c r="H2685" s="123"/>
      <c r="I2685" s="123"/>
      <c r="J2685" s="122"/>
      <c r="K2685" s="123"/>
      <c r="L2685" s="1"/>
      <c r="M2685" s="1"/>
      <c r="P2685" s="163"/>
    </row>
    <row r="2686" spans="1:16">
      <c r="A2686" s="4"/>
      <c r="H2686" s="123"/>
      <c r="I2686" s="123"/>
      <c r="J2686" s="122"/>
      <c r="K2686" s="123"/>
      <c r="L2686" s="1"/>
      <c r="M2686" s="1"/>
      <c r="P2686" s="163"/>
    </row>
    <row r="2687" spans="1:16">
      <c r="A2687" s="4"/>
      <c r="H2687" s="123"/>
      <c r="I2687" s="123"/>
      <c r="J2687" s="122"/>
      <c r="K2687" s="123"/>
      <c r="L2687" s="1"/>
      <c r="M2687" s="1"/>
      <c r="P2687" s="163"/>
    </row>
    <row r="2688" spans="1:16">
      <c r="A2688" s="4"/>
      <c r="H2688" s="123"/>
      <c r="I2688" s="123"/>
      <c r="J2688" s="122"/>
      <c r="K2688" s="123"/>
      <c r="L2688" s="1"/>
      <c r="M2688" s="1"/>
      <c r="P2688" s="163"/>
    </row>
    <row r="2689" spans="1:16">
      <c r="A2689" s="4"/>
      <c r="H2689" s="123"/>
      <c r="I2689" s="123"/>
      <c r="J2689" s="122"/>
      <c r="K2689" s="123"/>
      <c r="L2689" s="1"/>
      <c r="M2689" s="1"/>
      <c r="P2689" s="163"/>
    </row>
    <row r="2690" spans="1:16">
      <c r="A2690" s="4"/>
      <c r="H2690" s="123"/>
      <c r="I2690" s="123"/>
      <c r="J2690" s="122"/>
      <c r="K2690" s="123"/>
      <c r="L2690" s="1"/>
      <c r="M2690" s="1"/>
      <c r="P2690" s="163"/>
    </row>
    <row r="2691" spans="1:16">
      <c r="A2691" s="4"/>
      <c r="H2691" s="123"/>
      <c r="I2691" s="123"/>
      <c r="J2691" s="122"/>
      <c r="K2691" s="123"/>
      <c r="L2691" s="1"/>
      <c r="M2691" s="1"/>
      <c r="P2691" s="163"/>
    </row>
    <row r="2692" spans="1:16">
      <c r="A2692" s="4"/>
      <c r="H2692" s="123"/>
      <c r="I2692" s="123"/>
      <c r="J2692" s="122"/>
      <c r="K2692" s="123"/>
      <c r="L2692" s="1"/>
      <c r="M2692" s="1"/>
      <c r="P2692" s="163"/>
    </row>
    <row r="2693" spans="1:16">
      <c r="A2693" s="4"/>
      <c r="H2693" s="123"/>
      <c r="I2693" s="123"/>
      <c r="J2693" s="122"/>
      <c r="K2693" s="123"/>
      <c r="L2693" s="1"/>
      <c r="M2693" s="1"/>
      <c r="P2693" s="163"/>
    </row>
    <row r="2694" spans="1:16">
      <c r="A2694" s="4"/>
      <c r="H2694" s="123"/>
      <c r="I2694" s="123"/>
      <c r="J2694" s="122"/>
      <c r="K2694" s="123"/>
      <c r="L2694" s="1"/>
      <c r="M2694" s="1"/>
      <c r="P2694" s="163"/>
    </row>
    <row r="2695" spans="1:16">
      <c r="A2695" s="4"/>
      <c r="H2695" s="123"/>
      <c r="I2695" s="123"/>
      <c r="J2695" s="122"/>
      <c r="K2695" s="123"/>
      <c r="L2695" s="1"/>
      <c r="M2695" s="1"/>
      <c r="P2695" s="163"/>
    </row>
    <row r="2696" spans="1:16">
      <c r="A2696" s="4"/>
      <c r="H2696" s="123"/>
      <c r="I2696" s="123"/>
      <c r="J2696" s="122"/>
      <c r="K2696" s="123"/>
      <c r="L2696" s="1"/>
      <c r="M2696" s="1"/>
      <c r="P2696" s="163"/>
    </row>
    <row r="2697" spans="1:16">
      <c r="A2697" s="4"/>
      <c r="H2697" s="123"/>
      <c r="I2697" s="123"/>
      <c r="J2697" s="122"/>
      <c r="K2697" s="123"/>
      <c r="L2697" s="1"/>
      <c r="M2697" s="1"/>
      <c r="P2697" s="163"/>
    </row>
    <row r="2698" spans="1:16">
      <c r="A2698" s="4"/>
      <c r="H2698" s="123"/>
      <c r="I2698" s="123"/>
      <c r="J2698" s="122"/>
      <c r="K2698" s="123"/>
      <c r="L2698" s="1"/>
      <c r="M2698" s="1"/>
      <c r="P2698" s="163"/>
    </row>
    <row r="2699" spans="1:16">
      <c r="A2699" s="4"/>
      <c r="H2699" s="123"/>
      <c r="I2699" s="123"/>
      <c r="J2699" s="122"/>
      <c r="K2699" s="123"/>
      <c r="L2699" s="1"/>
      <c r="M2699" s="1"/>
      <c r="P2699" s="163"/>
    </row>
    <row r="2700" spans="1:16">
      <c r="A2700" s="4"/>
      <c r="H2700" s="123"/>
      <c r="I2700" s="123"/>
      <c r="J2700" s="122"/>
      <c r="K2700" s="123"/>
      <c r="L2700" s="1"/>
      <c r="M2700" s="1"/>
      <c r="P2700" s="163"/>
    </row>
    <row r="2701" spans="1:16">
      <c r="A2701" s="4"/>
      <c r="H2701" s="123"/>
      <c r="I2701" s="123"/>
      <c r="J2701" s="122"/>
      <c r="K2701" s="123"/>
      <c r="L2701" s="1"/>
      <c r="M2701" s="1"/>
      <c r="P2701" s="163"/>
    </row>
    <row r="2702" spans="1:16">
      <c r="A2702" s="4"/>
      <c r="H2702" s="123"/>
      <c r="I2702" s="123"/>
      <c r="J2702" s="122"/>
      <c r="K2702" s="123"/>
      <c r="L2702" s="1"/>
      <c r="M2702" s="1"/>
      <c r="P2702" s="163"/>
    </row>
    <row r="2703" spans="1:16">
      <c r="A2703" s="4"/>
      <c r="H2703" s="123"/>
      <c r="I2703" s="123"/>
      <c r="J2703" s="122"/>
      <c r="K2703" s="123"/>
      <c r="L2703" s="1"/>
      <c r="M2703" s="1"/>
      <c r="P2703" s="163"/>
    </row>
    <row r="2704" spans="1:16">
      <c r="A2704" s="4"/>
      <c r="H2704" s="123"/>
      <c r="I2704" s="123"/>
      <c r="J2704" s="122"/>
      <c r="K2704" s="123"/>
      <c r="L2704" s="1"/>
      <c r="M2704" s="1"/>
      <c r="P2704" s="163"/>
    </row>
    <row r="2705" spans="1:16">
      <c r="A2705" s="4"/>
      <c r="H2705" s="123"/>
      <c r="I2705" s="123"/>
      <c r="J2705" s="122"/>
      <c r="K2705" s="123"/>
      <c r="L2705" s="1"/>
      <c r="M2705" s="1"/>
      <c r="P2705" s="163"/>
    </row>
    <row r="2706" spans="1:16">
      <c r="A2706" s="4"/>
      <c r="H2706" s="123"/>
      <c r="I2706" s="123"/>
      <c r="J2706" s="122"/>
      <c r="K2706" s="123"/>
      <c r="L2706" s="1"/>
      <c r="M2706" s="1"/>
      <c r="P2706" s="163"/>
    </row>
    <row r="2707" spans="1:16">
      <c r="A2707" s="4"/>
      <c r="H2707" s="123"/>
      <c r="I2707" s="123"/>
      <c r="J2707" s="122"/>
      <c r="K2707" s="123"/>
      <c r="L2707" s="1"/>
      <c r="M2707" s="1"/>
      <c r="P2707" s="163"/>
    </row>
    <row r="2708" spans="1:16">
      <c r="A2708" s="4"/>
      <c r="H2708" s="123"/>
      <c r="I2708" s="123"/>
      <c r="J2708" s="122"/>
      <c r="K2708" s="123"/>
      <c r="L2708" s="1"/>
      <c r="M2708" s="1"/>
      <c r="P2708" s="163"/>
    </row>
    <row r="2709" spans="1:16">
      <c r="A2709" s="4"/>
      <c r="H2709" s="123"/>
      <c r="I2709" s="123"/>
      <c r="J2709" s="122"/>
      <c r="K2709" s="123"/>
      <c r="L2709" s="1"/>
      <c r="M2709" s="1"/>
      <c r="P2709" s="163"/>
    </row>
    <row r="2710" spans="1:16">
      <c r="A2710" s="4"/>
      <c r="H2710" s="123"/>
      <c r="I2710" s="123"/>
      <c r="J2710" s="122"/>
      <c r="K2710" s="123"/>
      <c r="L2710" s="1"/>
      <c r="M2710" s="1"/>
      <c r="P2710" s="163"/>
    </row>
    <row r="2711" spans="1:16">
      <c r="A2711" s="4"/>
      <c r="H2711" s="123"/>
      <c r="I2711" s="123"/>
      <c r="J2711" s="122"/>
      <c r="K2711" s="123"/>
      <c r="L2711" s="1"/>
      <c r="M2711" s="1"/>
      <c r="P2711" s="163"/>
    </row>
    <row r="2712" spans="1:16">
      <c r="A2712" s="4"/>
      <c r="H2712" s="123"/>
      <c r="I2712" s="123"/>
      <c r="J2712" s="122"/>
      <c r="K2712" s="123"/>
      <c r="L2712" s="1"/>
      <c r="M2712" s="1"/>
      <c r="P2712" s="163"/>
    </row>
    <row r="2713" spans="1:16">
      <c r="A2713" s="4"/>
      <c r="H2713" s="123"/>
      <c r="I2713" s="123"/>
      <c r="J2713" s="122"/>
      <c r="K2713" s="123"/>
      <c r="L2713" s="1"/>
      <c r="M2713" s="1"/>
      <c r="P2713" s="163"/>
    </row>
    <row r="2714" spans="1:16">
      <c r="A2714" s="4"/>
      <c r="H2714" s="123"/>
      <c r="I2714" s="123"/>
      <c r="J2714" s="122"/>
      <c r="K2714" s="123"/>
      <c r="L2714" s="1"/>
      <c r="M2714" s="1"/>
      <c r="P2714" s="163"/>
    </row>
    <row r="2715" spans="1:16">
      <c r="A2715" s="4"/>
      <c r="H2715" s="123"/>
      <c r="I2715" s="123"/>
      <c r="J2715" s="122"/>
      <c r="K2715" s="123"/>
      <c r="L2715" s="1"/>
      <c r="M2715" s="1"/>
      <c r="P2715" s="163"/>
    </row>
    <row r="2716" spans="1:16">
      <c r="A2716" s="4"/>
      <c r="H2716" s="123"/>
      <c r="I2716" s="123"/>
      <c r="J2716" s="122"/>
      <c r="K2716" s="123"/>
      <c r="L2716" s="1"/>
      <c r="M2716" s="1"/>
      <c r="P2716" s="163"/>
    </row>
    <row r="2717" spans="1:16">
      <c r="A2717" s="4"/>
      <c r="H2717" s="123"/>
      <c r="I2717" s="123"/>
      <c r="J2717" s="122"/>
      <c r="K2717" s="123"/>
      <c r="L2717" s="1"/>
      <c r="M2717" s="1"/>
      <c r="P2717" s="163"/>
    </row>
    <row r="2718" spans="1:16">
      <c r="A2718" s="4"/>
      <c r="H2718" s="123"/>
      <c r="I2718" s="123"/>
      <c r="J2718" s="122"/>
      <c r="K2718" s="123"/>
      <c r="L2718" s="1"/>
      <c r="M2718" s="1"/>
      <c r="P2718" s="163"/>
    </row>
    <row r="2719" spans="1:16">
      <c r="A2719" s="4"/>
      <c r="H2719" s="123"/>
      <c r="I2719" s="123"/>
      <c r="J2719" s="122"/>
      <c r="K2719" s="123"/>
      <c r="L2719" s="1"/>
      <c r="M2719" s="1"/>
      <c r="P2719" s="163"/>
    </row>
    <row r="2720" spans="1:16">
      <c r="A2720" s="4"/>
      <c r="H2720" s="123"/>
      <c r="I2720" s="123"/>
      <c r="J2720" s="122"/>
      <c r="K2720" s="123"/>
      <c r="L2720" s="1"/>
      <c r="M2720" s="1"/>
      <c r="P2720" s="163"/>
    </row>
    <row r="2721" spans="1:16">
      <c r="A2721" s="4"/>
      <c r="H2721" s="123"/>
      <c r="I2721" s="123"/>
      <c r="J2721" s="122"/>
      <c r="K2721" s="123"/>
      <c r="L2721" s="1"/>
      <c r="M2721" s="1"/>
      <c r="P2721" s="163"/>
    </row>
    <row r="2722" spans="1:16">
      <c r="A2722" s="4"/>
      <c r="H2722" s="123"/>
      <c r="I2722" s="123"/>
      <c r="J2722" s="122"/>
      <c r="K2722" s="123"/>
      <c r="L2722" s="1"/>
      <c r="M2722" s="1"/>
      <c r="P2722" s="163"/>
    </row>
    <row r="2723" spans="1:16">
      <c r="A2723" s="4"/>
      <c r="H2723" s="123"/>
      <c r="I2723" s="123"/>
      <c r="J2723" s="122"/>
      <c r="K2723" s="123"/>
      <c r="L2723" s="1"/>
      <c r="M2723" s="1"/>
      <c r="P2723" s="163"/>
    </row>
    <row r="2724" spans="1:16">
      <c r="A2724" s="4"/>
      <c r="H2724" s="123"/>
      <c r="I2724" s="123"/>
      <c r="J2724" s="122"/>
      <c r="K2724" s="123"/>
      <c r="L2724" s="1"/>
      <c r="M2724" s="1"/>
      <c r="P2724" s="163"/>
    </row>
    <row r="2725" spans="1:16">
      <c r="A2725" s="4"/>
      <c r="H2725" s="123"/>
      <c r="I2725" s="123"/>
      <c r="J2725" s="122"/>
      <c r="K2725" s="123"/>
      <c r="L2725" s="1"/>
      <c r="M2725" s="1"/>
      <c r="P2725" s="163"/>
    </row>
    <row r="2726" spans="1:16">
      <c r="A2726" s="4"/>
      <c r="H2726" s="123"/>
      <c r="I2726" s="123"/>
      <c r="J2726" s="122"/>
      <c r="K2726" s="123"/>
      <c r="L2726" s="1"/>
      <c r="M2726" s="1"/>
      <c r="P2726" s="163"/>
    </row>
    <row r="2727" spans="1:16">
      <c r="A2727" s="4"/>
      <c r="H2727" s="123"/>
      <c r="I2727" s="123"/>
      <c r="J2727" s="122"/>
      <c r="K2727" s="123"/>
      <c r="L2727" s="1"/>
      <c r="M2727" s="1"/>
      <c r="P2727" s="163"/>
    </row>
    <row r="2728" spans="1:16">
      <c r="A2728" s="4"/>
      <c r="H2728" s="123"/>
      <c r="I2728" s="123"/>
      <c r="J2728" s="122"/>
      <c r="K2728" s="123"/>
      <c r="L2728" s="1"/>
      <c r="M2728" s="1"/>
      <c r="P2728" s="163"/>
    </row>
    <row r="2729" spans="1:16">
      <c r="A2729" s="4"/>
      <c r="H2729" s="123"/>
      <c r="I2729" s="123"/>
      <c r="J2729" s="122"/>
      <c r="K2729" s="123"/>
      <c r="L2729" s="1"/>
      <c r="M2729" s="1"/>
      <c r="P2729" s="163"/>
    </row>
    <row r="2730" spans="1:16">
      <c r="A2730" s="4"/>
      <c r="H2730" s="123"/>
      <c r="I2730" s="123"/>
      <c r="J2730" s="122"/>
      <c r="K2730" s="123"/>
      <c r="L2730" s="1"/>
      <c r="M2730" s="1"/>
      <c r="P2730" s="163"/>
    </row>
    <row r="2731" spans="1:16">
      <c r="A2731" s="4"/>
      <c r="H2731" s="123"/>
      <c r="I2731" s="123"/>
      <c r="J2731" s="122"/>
      <c r="K2731" s="123"/>
      <c r="L2731" s="1"/>
      <c r="M2731" s="1"/>
      <c r="P2731" s="163"/>
    </row>
    <row r="2732" spans="1:16">
      <c r="A2732" s="4"/>
      <c r="H2732" s="123"/>
      <c r="I2732" s="123"/>
      <c r="J2732" s="122"/>
      <c r="K2732" s="123"/>
      <c r="L2732" s="1"/>
      <c r="M2732" s="1"/>
      <c r="P2732" s="163"/>
    </row>
    <row r="2733" spans="1:16">
      <c r="A2733" s="4"/>
      <c r="H2733" s="123"/>
      <c r="I2733" s="123"/>
      <c r="J2733" s="122"/>
      <c r="K2733" s="123"/>
      <c r="L2733" s="1"/>
      <c r="M2733" s="1"/>
      <c r="P2733" s="163"/>
    </row>
    <row r="2734" spans="1:16">
      <c r="A2734" s="4"/>
      <c r="H2734" s="123"/>
      <c r="I2734" s="123"/>
      <c r="J2734" s="122"/>
      <c r="K2734" s="123"/>
      <c r="L2734" s="1"/>
      <c r="M2734" s="1"/>
      <c r="P2734" s="163"/>
    </row>
    <row r="2735" spans="1:16">
      <c r="A2735" s="4"/>
      <c r="H2735" s="123"/>
      <c r="I2735" s="123"/>
      <c r="J2735" s="122"/>
      <c r="K2735" s="123"/>
      <c r="L2735" s="1"/>
      <c r="M2735" s="1"/>
      <c r="P2735" s="163"/>
    </row>
    <row r="2736" spans="1:16">
      <c r="A2736" s="4"/>
      <c r="H2736" s="123"/>
      <c r="I2736" s="123"/>
      <c r="J2736" s="122"/>
      <c r="K2736" s="123"/>
      <c r="L2736" s="1"/>
      <c r="M2736" s="1"/>
      <c r="P2736" s="163"/>
    </row>
    <row r="2737" spans="1:16">
      <c r="A2737" s="4"/>
      <c r="H2737" s="123"/>
      <c r="I2737" s="123"/>
      <c r="J2737" s="122"/>
      <c r="K2737" s="123"/>
      <c r="L2737" s="1"/>
      <c r="M2737" s="1"/>
      <c r="P2737" s="163"/>
    </row>
    <row r="2738" spans="1:16">
      <c r="A2738" s="4"/>
      <c r="H2738" s="123"/>
      <c r="I2738" s="123"/>
      <c r="J2738" s="122"/>
      <c r="K2738" s="123"/>
      <c r="L2738" s="1"/>
      <c r="M2738" s="1"/>
      <c r="P2738" s="163"/>
    </row>
    <row r="2739" spans="1:16">
      <c r="A2739" s="4"/>
      <c r="H2739" s="123"/>
      <c r="I2739" s="123"/>
      <c r="J2739" s="122"/>
      <c r="K2739" s="123"/>
      <c r="L2739" s="1"/>
      <c r="M2739" s="1"/>
      <c r="P2739" s="163"/>
    </row>
    <row r="2740" spans="1:16">
      <c r="A2740" s="4"/>
      <c r="H2740" s="123"/>
      <c r="I2740" s="123"/>
      <c r="J2740" s="122"/>
      <c r="K2740" s="123"/>
      <c r="L2740" s="1"/>
      <c r="M2740" s="1"/>
      <c r="P2740" s="163"/>
    </row>
    <row r="2741" spans="1:16">
      <c r="A2741" s="4"/>
      <c r="H2741" s="123"/>
      <c r="I2741" s="123"/>
      <c r="J2741" s="122"/>
      <c r="K2741" s="123"/>
      <c r="L2741" s="1"/>
      <c r="M2741" s="1"/>
      <c r="P2741" s="163"/>
    </row>
    <row r="2742" spans="1:16">
      <c r="A2742" s="4"/>
      <c r="H2742" s="123"/>
      <c r="I2742" s="123"/>
      <c r="J2742" s="122"/>
      <c r="K2742" s="123"/>
      <c r="L2742" s="1"/>
      <c r="M2742" s="1"/>
      <c r="P2742" s="163"/>
    </row>
    <row r="2743" spans="1:16">
      <c r="A2743" s="4"/>
      <c r="H2743" s="123"/>
      <c r="I2743" s="123"/>
      <c r="J2743" s="122"/>
      <c r="K2743" s="123"/>
      <c r="L2743" s="1"/>
      <c r="M2743" s="1"/>
      <c r="P2743" s="163"/>
    </row>
    <row r="2744" spans="1:16">
      <c r="A2744" s="4"/>
      <c r="H2744" s="123"/>
      <c r="I2744" s="123"/>
      <c r="J2744" s="122"/>
      <c r="K2744" s="123"/>
      <c r="L2744" s="1"/>
      <c r="M2744" s="1"/>
      <c r="P2744" s="163"/>
    </row>
    <row r="2745" spans="1:16">
      <c r="A2745" s="4"/>
      <c r="H2745" s="123"/>
      <c r="I2745" s="123"/>
      <c r="J2745" s="122"/>
      <c r="K2745" s="123"/>
      <c r="L2745" s="1"/>
      <c r="M2745" s="1"/>
      <c r="P2745" s="163"/>
    </row>
    <row r="2746" spans="1:16">
      <c r="A2746" s="4"/>
      <c r="H2746" s="123"/>
      <c r="I2746" s="123"/>
      <c r="J2746" s="122"/>
      <c r="K2746" s="123"/>
      <c r="L2746" s="1"/>
      <c r="M2746" s="1"/>
      <c r="P2746" s="163"/>
    </row>
    <row r="2747" spans="1:16">
      <c r="A2747" s="4"/>
      <c r="H2747" s="123"/>
      <c r="I2747" s="123"/>
      <c r="J2747" s="122"/>
      <c r="K2747" s="123"/>
      <c r="L2747" s="1"/>
      <c r="M2747" s="1"/>
      <c r="P2747" s="163"/>
    </row>
    <row r="2748" spans="1:16">
      <c r="A2748" s="4"/>
      <c r="H2748" s="123"/>
      <c r="I2748" s="123"/>
      <c r="J2748" s="122"/>
      <c r="K2748" s="123"/>
      <c r="L2748" s="1"/>
      <c r="M2748" s="1"/>
      <c r="P2748" s="163"/>
    </row>
    <row r="2749" spans="1:16">
      <c r="A2749" s="4"/>
      <c r="H2749" s="123"/>
      <c r="I2749" s="123"/>
      <c r="J2749" s="122"/>
      <c r="K2749" s="123"/>
      <c r="L2749" s="1"/>
      <c r="M2749" s="1"/>
      <c r="P2749" s="163"/>
    </row>
    <row r="2750" spans="1:16">
      <c r="A2750" s="4"/>
      <c r="H2750" s="123"/>
      <c r="I2750" s="123"/>
      <c r="J2750" s="122"/>
      <c r="K2750" s="123"/>
      <c r="L2750" s="1"/>
      <c r="M2750" s="1"/>
      <c r="P2750" s="163"/>
    </row>
    <row r="2751" spans="1:16">
      <c r="A2751" s="4"/>
      <c r="H2751" s="123"/>
      <c r="I2751" s="123"/>
      <c r="J2751" s="122"/>
      <c r="K2751" s="123"/>
      <c r="L2751" s="1"/>
      <c r="M2751" s="1"/>
      <c r="P2751" s="163"/>
    </row>
    <row r="2752" spans="1:16">
      <c r="A2752" s="4"/>
      <c r="H2752" s="123"/>
      <c r="I2752" s="123"/>
      <c r="J2752" s="122"/>
      <c r="K2752" s="123"/>
      <c r="L2752" s="1"/>
      <c r="M2752" s="1"/>
      <c r="P2752" s="163"/>
    </row>
    <row r="2753" spans="1:16">
      <c r="A2753" s="4"/>
      <c r="H2753" s="123"/>
      <c r="I2753" s="123"/>
      <c r="J2753" s="122"/>
      <c r="K2753" s="123"/>
      <c r="L2753" s="1"/>
      <c r="M2753" s="1"/>
      <c r="P2753" s="163"/>
    </row>
    <row r="2754" spans="1:16">
      <c r="A2754" s="4"/>
      <c r="H2754" s="123"/>
      <c r="I2754" s="123"/>
      <c r="J2754" s="122"/>
      <c r="K2754" s="123"/>
      <c r="L2754" s="1"/>
      <c r="M2754" s="1"/>
      <c r="P2754" s="163"/>
    </row>
    <row r="2755" spans="1:16">
      <c r="A2755" s="4"/>
      <c r="H2755" s="123"/>
      <c r="I2755" s="123"/>
      <c r="J2755" s="122"/>
      <c r="K2755" s="123"/>
      <c r="L2755" s="1"/>
      <c r="M2755" s="1"/>
      <c r="P2755" s="163"/>
    </row>
    <row r="2756" spans="1:16">
      <c r="A2756" s="4"/>
      <c r="H2756" s="123"/>
      <c r="I2756" s="123"/>
      <c r="J2756" s="122"/>
      <c r="K2756" s="123"/>
      <c r="L2756" s="1"/>
      <c r="M2756" s="1"/>
      <c r="P2756" s="163"/>
    </row>
    <row r="2757" spans="1:16">
      <c r="A2757" s="4"/>
      <c r="H2757" s="123"/>
      <c r="I2757" s="123"/>
      <c r="J2757" s="122"/>
      <c r="K2757" s="123"/>
      <c r="L2757" s="1"/>
      <c r="M2757" s="1"/>
      <c r="P2757" s="163"/>
    </row>
    <row r="2758" spans="1:16">
      <c r="A2758" s="4"/>
      <c r="H2758" s="123"/>
      <c r="I2758" s="123"/>
      <c r="J2758" s="122"/>
      <c r="K2758" s="123"/>
      <c r="L2758" s="1"/>
      <c r="M2758" s="1"/>
      <c r="P2758" s="163"/>
    </row>
    <row r="2759" spans="1:16">
      <c r="A2759" s="4"/>
      <c r="H2759" s="123"/>
      <c r="I2759" s="123"/>
      <c r="J2759" s="122"/>
      <c r="K2759" s="123"/>
      <c r="L2759" s="1"/>
      <c r="M2759" s="1"/>
      <c r="P2759" s="163"/>
    </row>
    <row r="2760" spans="1:16">
      <c r="A2760" s="4"/>
      <c r="H2760" s="123"/>
      <c r="I2760" s="123"/>
      <c r="J2760" s="122"/>
      <c r="K2760" s="123"/>
      <c r="L2760" s="1"/>
      <c r="M2760" s="1"/>
      <c r="P2760" s="163"/>
    </row>
    <row r="2761" spans="1:16">
      <c r="A2761" s="4"/>
      <c r="H2761" s="123"/>
      <c r="I2761" s="123"/>
      <c r="J2761" s="122"/>
      <c r="K2761" s="123"/>
      <c r="L2761" s="1"/>
      <c r="M2761" s="1"/>
      <c r="P2761" s="163"/>
    </row>
    <row r="2762" spans="1:16">
      <c r="A2762" s="4"/>
      <c r="H2762" s="123"/>
      <c r="I2762" s="123"/>
      <c r="J2762" s="122"/>
      <c r="K2762" s="123"/>
      <c r="L2762" s="1"/>
      <c r="M2762" s="1"/>
      <c r="P2762" s="163"/>
    </row>
    <row r="2763" spans="1:16">
      <c r="A2763" s="4"/>
      <c r="H2763" s="123"/>
      <c r="I2763" s="123"/>
      <c r="J2763" s="122"/>
      <c r="K2763" s="123"/>
      <c r="L2763" s="1"/>
      <c r="M2763" s="1"/>
      <c r="P2763" s="163"/>
    </row>
    <row r="2764" spans="1:16">
      <c r="A2764" s="4"/>
      <c r="H2764" s="123"/>
      <c r="I2764" s="123"/>
      <c r="J2764" s="122"/>
      <c r="K2764" s="123"/>
      <c r="L2764" s="1"/>
      <c r="M2764" s="1"/>
      <c r="P2764" s="163"/>
    </row>
    <row r="2765" spans="1:16">
      <c r="A2765" s="4"/>
      <c r="H2765" s="123"/>
      <c r="I2765" s="123"/>
      <c r="J2765" s="122"/>
      <c r="K2765" s="123"/>
      <c r="L2765" s="1"/>
      <c r="M2765" s="1"/>
      <c r="P2765" s="163"/>
    </row>
    <row r="2766" spans="1:16">
      <c r="A2766" s="4"/>
      <c r="H2766" s="123"/>
      <c r="I2766" s="123"/>
      <c r="J2766" s="122"/>
      <c r="K2766" s="123"/>
      <c r="L2766" s="1"/>
      <c r="M2766" s="1"/>
      <c r="P2766" s="163"/>
    </row>
    <row r="2767" spans="1:16">
      <c r="A2767" s="4"/>
      <c r="H2767" s="123"/>
      <c r="I2767" s="123"/>
      <c r="J2767" s="122"/>
      <c r="K2767" s="123"/>
      <c r="L2767" s="1"/>
      <c r="M2767" s="1"/>
      <c r="P2767" s="163"/>
    </row>
    <row r="2768" spans="1:16">
      <c r="A2768" s="4"/>
      <c r="H2768" s="123"/>
      <c r="I2768" s="123"/>
      <c r="J2768" s="122"/>
      <c r="K2768" s="123"/>
      <c r="L2768" s="1"/>
      <c r="M2768" s="1"/>
      <c r="P2768" s="163"/>
    </row>
    <row r="2769" spans="1:16">
      <c r="A2769" s="4"/>
      <c r="H2769" s="123"/>
      <c r="I2769" s="123"/>
      <c r="J2769" s="122"/>
      <c r="K2769" s="123"/>
      <c r="L2769" s="1"/>
      <c r="M2769" s="1"/>
      <c r="P2769" s="163"/>
    </row>
    <row r="2770" spans="1:16">
      <c r="A2770" s="4"/>
      <c r="H2770" s="123"/>
      <c r="I2770" s="123"/>
      <c r="J2770" s="122"/>
      <c r="K2770" s="123"/>
      <c r="L2770" s="1"/>
      <c r="M2770" s="1"/>
      <c r="P2770" s="163"/>
    </row>
    <row r="2771" spans="1:16">
      <c r="A2771" s="4"/>
      <c r="H2771" s="123"/>
      <c r="I2771" s="123"/>
      <c r="J2771" s="122"/>
      <c r="K2771" s="123"/>
      <c r="L2771" s="1"/>
      <c r="M2771" s="1"/>
      <c r="P2771" s="163"/>
    </row>
    <row r="2772" spans="1:16">
      <c r="A2772" s="4"/>
      <c r="H2772" s="123"/>
      <c r="I2772" s="123"/>
      <c r="J2772" s="122"/>
      <c r="K2772" s="123"/>
      <c r="L2772" s="1"/>
      <c r="M2772" s="1"/>
      <c r="P2772" s="163"/>
    </row>
    <row r="2773" spans="1:16">
      <c r="A2773" s="4"/>
      <c r="H2773" s="123"/>
      <c r="I2773" s="123"/>
      <c r="J2773" s="122"/>
      <c r="K2773" s="123"/>
      <c r="L2773" s="1"/>
      <c r="M2773" s="1"/>
      <c r="P2773" s="163"/>
    </row>
    <row r="2774" spans="1:16">
      <c r="A2774" s="4"/>
      <c r="H2774" s="123"/>
      <c r="I2774" s="123"/>
      <c r="J2774" s="122"/>
      <c r="K2774" s="123"/>
      <c r="L2774" s="1"/>
      <c r="M2774" s="1"/>
      <c r="P2774" s="163"/>
    </row>
    <row r="2775" spans="1:16">
      <c r="A2775" s="4"/>
      <c r="H2775" s="123"/>
      <c r="I2775" s="123"/>
      <c r="J2775" s="122"/>
      <c r="K2775" s="123"/>
      <c r="L2775" s="1"/>
      <c r="M2775" s="1"/>
      <c r="P2775" s="163"/>
    </row>
    <row r="2776" spans="1:16">
      <c r="A2776" s="4"/>
      <c r="H2776" s="123"/>
      <c r="I2776" s="123"/>
      <c r="J2776" s="122"/>
      <c r="K2776" s="123"/>
      <c r="L2776" s="1"/>
      <c r="M2776" s="1"/>
      <c r="P2776" s="163"/>
    </row>
    <row r="2777" spans="1:16">
      <c r="A2777" s="4"/>
      <c r="H2777" s="123"/>
      <c r="I2777" s="123"/>
      <c r="J2777" s="122"/>
      <c r="K2777" s="123"/>
      <c r="L2777" s="1"/>
      <c r="M2777" s="1"/>
      <c r="P2777" s="163"/>
    </row>
    <row r="2778" spans="1:16">
      <c r="A2778" s="4"/>
      <c r="H2778" s="123"/>
      <c r="I2778" s="123"/>
      <c r="J2778" s="122"/>
      <c r="K2778" s="123"/>
      <c r="L2778" s="1"/>
      <c r="M2778" s="1"/>
      <c r="P2778" s="163"/>
    </row>
    <row r="2779" spans="1:16">
      <c r="A2779" s="4"/>
      <c r="H2779" s="123"/>
      <c r="I2779" s="123"/>
      <c r="J2779" s="122"/>
      <c r="K2779" s="123"/>
      <c r="L2779" s="1"/>
      <c r="M2779" s="1"/>
      <c r="P2779" s="163"/>
    </row>
    <row r="2780" spans="1:16">
      <c r="A2780" s="4"/>
      <c r="H2780" s="123"/>
      <c r="I2780" s="123"/>
      <c r="J2780" s="122"/>
      <c r="K2780" s="123"/>
      <c r="L2780" s="1"/>
      <c r="M2780" s="1"/>
      <c r="P2780" s="163"/>
    </row>
    <row r="2781" spans="1:16">
      <c r="A2781" s="4"/>
      <c r="H2781" s="123"/>
      <c r="I2781" s="123"/>
      <c r="J2781" s="122"/>
      <c r="K2781" s="123"/>
      <c r="L2781" s="1"/>
      <c r="M2781" s="1"/>
      <c r="P2781" s="163"/>
    </row>
    <row r="2782" spans="1:16">
      <c r="A2782" s="4"/>
      <c r="H2782" s="123"/>
      <c r="I2782" s="123"/>
      <c r="J2782" s="122"/>
      <c r="K2782" s="123"/>
      <c r="L2782" s="1"/>
      <c r="M2782" s="1"/>
      <c r="P2782" s="163"/>
    </row>
    <row r="2783" spans="1:16">
      <c r="A2783" s="4"/>
      <c r="H2783" s="123"/>
      <c r="I2783" s="123"/>
      <c r="J2783" s="122"/>
      <c r="K2783" s="123"/>
      <c r="L2783" s="1"/>
      <c r="M2783" s="1"/>
      <c r="P2783" s="163"/>
    </row>
    <row r="2784" spans="1:16">
      <c r="A2784" s="4"/>
      <c r="H2784" s="123"/>
      <c r="I2784" s="123"/>
      <c r="J2784" s="122"/>
      <c r="K2784" s="123"/>
      <c r="L2784" s="1"/>
      <c r="M2784" s="1"/>
      <c r="P2784" s="163"/>
    </row>
    <row r="2785" spans="1:16">
      <c r="A2785" s="4"/>
      <c r="H2785" s="123"/>
      <c r="I2785" s="123"/>
      <c r="J2785" s="122"/>
      <c r="K2785" s="123"/>
      <c r="L2785" s="1"/>
      <c r="M2785" s="1"/>
      <c r="P2785" s="163"/>
    </row>
    <row r="2786" spans="1:16">
      <c r="A2786" s="4"/>
      <c r="H2786" s="123"/>
      <c r="I2786" s="123"/>
      <c r="J2786" s="122"/>
      <c r="K2786" s="123"/>
      <c r="L2786" s="1"/>
      <c r="M2786" s="1"/>
      <c r="P2786" s="163"/>
    </row>
    <row r="2787" spans="1:16">
      <c r="A2787" s="4"/>
      <c r="H2787" s="123"/>
      <c r="I2787" s="123"/>
      <c r="J2787" s="122"/>
      <c r="K2787" s="123"/>
      <c r="L2787" s="1"/>
      <c r="M2787" s="1"/>
      <c r="P2787" s="163"/>
    </row>
    <row r="2788" spans="1:16">
      <c r="A2788" s="4"/>
      <c r="H2788" s="123"/>
      <c r="I2788" s="123"/>
      <c r="J2788" s="122"/>
      <c r="K2788" s="123"/>
      <c r="L2788" s="1"/>
      <c r="M2788" s="1"/>
      <c r="P2788" s="163"/>
    </row>
    <row r="2789" spans="1:16">
      <c r="A2789" s="4"/>
      <c r="H2789" s="123"/>
      <c r="I2789" s="123"/>
      <c r="J2789" s="122"/>
      <c r="K2789" s="123"/>
      <c r="L2789" s="1"/>
      <c r="M2789" s="1"/>
      <c r="P2789" s="163"/>
    </row>
    <row r="2790" spans="1:16">
      <c r="A2790" s="4"/>
      <c r="H2790" s="123"/>
      <c r="I2790" s="123"/>
      <c r="J2790" s="122"/>
      <c r="K2790" s="123"/>
      <c r="L2790" s="1"/>
      <c r="M2790" s="1"/>
      <c r="P2790" s="163"/>
    </row>
    <row r="2791" spans="1:16">
      <c r="A2791" s="4"/>
      <c r="H2791" s="123"/>
      <c r="I2791" s="123"/>
      <c r="J2791" s="122"/>
      <c r="K2791" s="123"/>
      <c r="L2791" s="1"/>
      <c r="M2791" s="1"/>
      <c r="P2791" s="163"/>
    </row>
    <row r="2792" spans="1:16">
      <c r="A2792" s="4"/>
      <c r="H2792" s="123"/>
      <c r="I2792" s="123"/>
      <c r="J2792" s="122"/>
      <c r="K2792" s="123"/>
      <c r="L2792" s="1"/>
      <c r="M2792" s="1"/>
      <c r="P2792" s="163"/>
    </row>
    <row r="2793" spans="1:16">
      <c r="A2793" s="4"/>
      <c r="H2793" s="123"/>
      <c r="I2793" s="123"/>
      <c r="J2793" s="122"/>
      <c r="K2793" s="123"/>
      <c r="L2793" s="1"/>
      <c r="M2793" s="1"/>
      <c r="P2793" s="163"/>
    </row>
    <row r="2794" spans="1:16">
      <c r="A2794" s="4"/>
      <c r="H2794" s="123"/>
      <c r="I2794" s="123"/>
      <c r="J2794" s="122"/>
      <c r="K2794" s="123"/>
      <c r="L2794" s="1"/>
      <c r="M2794" s="1"/>
      <c r="P2794" s="163"/>
    </row>
    <row r="2795" spans="1:16">
      <c r="A2795" s="4"/>
      <c r="H2795" s="123"/>
      <c r="I2795" s="123"/>
      <c r="J2795" s="122"/>
      <c r="K2795" s="123"/>
      <c r="L2795" s="1"/>
      <c r="M2795" s="1"/>
      <c r="P2795" s="163"/>
    </row>
    <row r="2796" spans="1:16">
      <c r="A2796" s="4"/>
      <c r="H2796" s="123"/>
      <c r="I2796" s="123"/>
      <c r="J2796" s="122"/>
      <c r="K2796" s="123"/>
      <c r="L2796" s="1"/>
      <c r="M2796" s="1"/>
      <c r="P2796" s="163"/>
    </row>
    <row r="2797" spans="1:16">
      <c r="A2797" s="4"/>
      <c r="H2797" s="123"/>
      <c r="I2797" s="123"/>
      <c r="J2797" s="122"/>
      <c r="K2797" s="123"/>
      <c r="L2797" s="1"/>
      <c r="M2797" s="1"/>
      <c r="P2797" s="163"/>
    </row>
    <row r="2798" spans="1:16">
      <c r="A2798" s="4"/>
      <c r="H2798" s="123"/>
      <c r="I2798" s="123"/>
      <c r="J2798" s="122"/>
      <c r="K2798" s="123"/>
      <c r="L2798" s="1"/>
      <c r="M2798" s="1"/>
      <c r="P2798" s="163"/>
    </row>
    <row r="2799" spans="1:16">
      <c r="A2799" s="4"/>
      <c r="H2799" s="123"/>
      <c r="I2799" s="123"/>
      <c r="J2799" s="122"/>
      <c r="K2799" s="123"/>
      <c r="L2799" s="1"/>
      <c r="M2799" s="1"/>
      <c r="P2799" s="163"/>
    </row>
    <row r="2800" spans="1:16">
      <c r="A2800" s="4"/>
      <c r="H2800" s="123"/>
      <c r="I2800" s="123"/>
      <c r="J2800" s="122"/>
      <c r="K2800" s="123"/>
      <c r="L2800" s="1"/>
      <c r="M2800" s="1"/>
      <c r="P2800" s="163"/>
    </row>
    <row r="2801" spans="1:16">
      <c r="A2801" s="4"/>
      <c r="H2801" s="123"/>
      <c r="I2801" s="123"/>
      <c r="J2801" s="122"/>
      <c r="K2801" s="123"/>
      <c r="L2801" s="1"/>
      <c r="M2801" s="1"/>
      <c r="P2801" s="163"/>
    </row>
    <row r="2802" spans="1:16">
      <c r="A2802" s="4"/>
      <c r="H2802" s="123"/>
      <c r="I2802" s="123"/>
      <c r="J2802" s="122"/>
      <c r="K2802" s="123"/>
      <c r="L2802" s="1"/>
      <c r="M2802" s="1"/>
      <c r="P2802" s="163"/>
    </row>
    <row r="2803" spans="1:16">
      <c r="A2803" s="4"/>
      <c r="H2803" s="123"/>
      <c r="I2803" s="123"/>
      <c r="J2803" s="122"/>
      <c r="K2803" s="123"/>
      <c r="L2803" s="1"/>
      <c r="M2803" s="1"/>
      <c r="P2803" s="163"/>
    </row>
    <row r="2804" spans="1:16">
      <c r="A2804" s="4"/>
      <c r="H2804" s="123"/>
      <c r="I2804" s="123"/>
      <c r="J2804" s="122"/>
      <c r="K2804" s="123"/>
      <c r="L2804" s="1"/>
      <c r="M2804" s="1"/>
      <c r="P2804" s="163"/>
    </row>
    <row r="2805" spans="1:16">
      <c r="A2805" s="4"/>
      <c r="H2805" s="123"/>
      <c r="I2805" s="123"/>
      <c r="J2805" s="122"/>
      <c r="K2805" s="123"/>
      <c r="L2805" s="1"/>
      <c r="M2805" s="1"/>
      <c r="P2805" s="163"/>
    </row>
    <row r="2806" spans="1:16">
      <c r="A2806" s="4"/>
      <c r="H2806" s="123"/>
      <c r="I2806" s="123"/>
      <c r="J2806" s="122"/>
      <c r="K2806" s="123"/>
      <c r="L2806" s="1"/>
      <c r="M2806" s="1"/>
      <c r="P2806" s="163"/>
    </row>
    <row r="2807" spans="1:16">
      <c r="A2807" s="4"/>
      <c r="H2807" s="123"/>
      <c r="I2807" s="123"/>
      <c r="J2807" s="122"/>
      <c r="K2807" s="123"/>
      <c r="L2807" s="1"/>
      <c r="M2807" s="1"/>
      <c r="P2807" s="163"/>
    </row>
    <row r="2808" spans="1:16">
      <c r="A2808" s="4"/>
      <c r="H2808" s="123"/>
      <c r="I2808" s="123"/>
      <c r="J2808" s="122"/>
      <c r="K2808" s="123"/>
      <c r="L2808" s="1"/>
      <c r="M2808" s="1"/>
      <c r="P2808" s="163"/>
    </row>
    <row r="2809" spans="1:16">
      <c r="A2809" s="4"/>
      <c r="H2809" s="123"/>
      <c r="I2809" s="123"/>
      <c r="J2809" s="122"/>
      <c r="K2809" s="123"/>
      <c r="L2809" s="1"/>
      <c r="M2809" s="1"/>
      <c r="P2809" s="163"/>
    </row>
    <row r="2810" spans="1:16">
      <c r="A2810" s="4"/>
      <c r="H2810" s="123"/>
      <c r="I2810" s="123"/>
      <c r="J2810" s="122"/>
      <c r="K2810" s="123"/>
      <c r="L2810" s="1"/>
      <c r="M2810" s="1"/>
      <c r="P2810" s="163"/>
    </row>
    <row r="2811" spans="1:16">
      <c r="A2811" s="4"/>
      <c r="H2811" s="123"/>
      <c r="I2811" s="123"/>
      <c r="J2811" s="122"/>
      <c r="K2811" s="123"/>
      <c r="L2811" s="1"/>
      <c r="M2811" s="1"/>
      <c r="P2811" s="163"/>
    </row>
    <row r="2812" spans="1:16">
      <c r="A2812" s="4"/>
      <c r="H2812" s="123"/>
      <c r="I2812" s="123"/>
      <c r="J2812" s="122"/>
      <c r="K2812" s="123"/>
      <c r="L2812" s="1"/>
      <c r="M2812" s="1"/>
      <c r="P2812" s="163"/>
    </row>
    <row r="2813" spans="1:16">
      <c r="A2813" s="4"/>
      <c r="H2813" s="123"/>
      <c r="I2813" s="123"/>
      <c r="J2813" s="122"/>
      <c r="K2813" s="123"/>
      <c r="L2813" s="1"/>
      <c r="M2813" s="1"/>
      <c r="P2813" s="163"/>
    </row>
    <row r="2814" spans="1:16">
      <c r="A2814" s="4"/>
      <c r="H2814" s="123"/>
      <c r="I2814" s="123"/>
      <c r="J2814" s="122"/>
      <c r="K2814" s="123"/>
      <c r="L2814" s="1"/>
      <c r="M2814" s="1"/>
      <c r="P2814" s="163"/>
    </row>
    <row r="2815" spans="1:16">
      <c r="A2815" s="4"/>
      <c r="H2815" s="123"/>
      <c r="I2815" s="123"/>
      <c r="J2815" s="122"/>
      <c r="K2815" s="123"/>
      <c r="L2815" s="1"/>
      <c r="M2815" s="1"/>
      <c r="P2815" s="163"/>
    </row>
    <row r="2816" spans="1:16">
      <c r="A2816" s="4"/>
      <c r="H2816" s="123"/>
      <c r="I2816" s="123"/>
      <c r="J2816" s="122"/>
      <c r="K2816" s="123"/>
      <c r="L2816" s="1"/>
      <c r="M2816" s="1"/>
      <c r="P2816" s="163"/>
    </row>
    <row r="2817" spans="1:16">
      <c r="A2817" s="4"/>
      <c r="H2817" s="123"/>
      <c r="I2817" s="123"/>
      <c r="J2817" s="122"/>
      <c r="K2817" s="123"/>
      <c r="L2817" s="1"/>
      <c r="M2817" s="1"/>
      <c r="P2817" s="163"/>
    </row>
    <row r="2818" spans="1:16">
      <c r="A2818" s="4"/>
      <c r="H2818" s="123"/>
      <c r="I2818" s="123"/>
      <c r="J2818" s="122"/>
      <c r="K2818" s="123"/>
      <c r="L2818" s="1"/>
      <c r="M2818" s="1"/>
      <c r="P2818" s="163"/>
    </row>
    <row r="2819" spans="1:16">
      <c r="A2819" s="4"/>
      <c r="H2819" s="123"/>
      <c r="I2819" s="123"/>
      <c r="J2819" s="122"/>
      <c r="K2819" s="123"/>
      <c r="L2819" s="1"/>
      <c r="M2819" s="1"/>
      <c r="P2819" s="163"/>
    </row>
    <row r="2820" spans="1:16">
      <c r="A2820" s="4"/>
      <c r="H2820" s="123"/>
      <c r="I2820" s="123"/>
      <c r="J2820" s="122"/>
      <c r="K2820" s="123"/>
      <c r="L2820" s="1"/>
      <c r="M2820" s="1"/>
      <c r="P2820" s="163"/>
    </row>
    <row r="2821" spans="1:16">
      <c r="A2821" s="4"/>
      <c r="H2821" s="123"/>
      <c r="I2821" s="123"/>
      <c r="J2821" s="122"/>
      <c r="K2821" s="123"/>
      <c r="L2821" s="1"/>
      <c r="M2821" s="1"/>
      <c r="P2821" s="163"/>
    </row>
    <row r="2822" spans="1:16">
      <c r="A2822" s="4"/>
      <c r="H2822" s="123"/>
      <c r="I2822" s="123"/>
      <c r="J2822" s="122"/>
      <c r="K2822" s="123"/>
      <c r="L2822" s="1"/>
      <c r="M2822" s="1"/>
      <c r="P2822" s="163"/>
    </row>
    <row r="2823" spans="1:16">
      <c r="A2823" s="4"/>
      <c r="H2823" s="123"/>
      <c r="I2823" s="123"/>
      <c r="J2823" s="122"/>
      <c r="K2823" s="123"/>
      <c r="L2823" s="1"/>
      <c r="M2823" s="1"/>
      <c r="P2823" s="163"/>
    </row>
    <row r="2824" spans="1:16">
      <c r="A2824" s="4"/>
      <c r="H2824" s="123"/>
      <c r="I2824" s="123"/>
      <c r="J2824" s="122"/>
      <c r="K2824" s="123"/>
      <c r="L2824" s="1"/>
      <c r="M2824" s="1"/>
      <c r="P2824" s="163"/>
    </row>
    <row r="2825" spans="1:16">
      <c r="A2825" s="4"/>
      <c r="H2825" s="123"/>
      <c r="I2825" s="123"/>
      <c r="J2825" s="122"/>
      <c r="K2825" s="123"/>
      <c r="L2825" s="1"/>
      <c r="M2825" s="1"/>
      <c r="P2825" s="163"/>
    </row>
    <row r="2826" spans="1:16">
      <c r="A2826" s="4"/>
      <c r="H2826" s="123"/>
      <c r="I2826" s="123"/>
      <c r="J2826" s="122"/>
      <c r="K2826" s="123"/>
      <c r="L2826" s="1"/>
      <c r="M2826" s="1"/>
      <c r="P2826" s="163"/>
    </row>
    <row r="2827" spans="1:16">
      <c r="A2827" s="4"/>
      <c r="H2827" s="123"/>
      <c r="I2827" s="123"/>
      <c r="J2827" s="122"/>
      <c r="K2827" s="123"/>
      <c r="L2827" s="1"/>
      <c r="M2827" s="1"/>
      <c r="P2827" s="163"/>
    </row>
    <row r="2828" spans="1:16">
      <c r="A2828" s="4"/>
      <c r="H2828" s="123"/>
      <c r="I2828" s="123"/>
      <c r="J2828" s="122"/>
      <c r="K2828" s="123"/>
      <c r="L2828" s="1"/>
      <c r="M2828" s="1"/>
      <c r="P2828" s="163"/>
    </row>
    <row r="2829" spans="1:16">
      <c r="A2829" s="4"/>
      <c r="H2829" s="123"/>
      <c r="I2829" s="123"/>
      <c r="J2829" s="122"/>
      <c r="K2829" s="123"/>
      <c r="L2829" s="1"/>
      <c r="M2829" s="1"/>
      <c r="P2829" s="163"/>
    </row>
    <row r="2830" spans="1:16">
      <c r="A2830" s="4"/>
      <c r="H2830" s="123"/>
      <c r="I2830" s="123"/>
      <c r="J2830" s="122"/>
      <c r="K2830" s="123"/>
      <c r="L2830" s="1"/>
      <c r="M2830" s="1"/>
      <c r="P2830" s="163"/>
    </row>
    <row r="2831" spans="1:16">
      <c r="A2831" s="4"/>
      <c r="H2831" s="123"/>
      <c r="I2831" s="123"/>
      <c r="J2831" s="122"/>
      <c r="K2831" s="123"/>
      <c r="L2831" s="1"/>
      <c r="M2831" s="1"/>
      <c r="P2831" s="163"/>
    </row>
    <row r="2832" spans="1:16">
      <c r="A2832" s="4"/>
      <c r="H2832" s="123"/>
      <c r="I2832" s="123"/>
      <c r="J2832" s="122"/>
      <c r="K2832" s="123"/>
      <c r="L2832" s="1"/>
      <c r="M2832" s="1"/>
      <c r="P2832" s="163"/>
    </row>
    <row r="2833" spans="1:16">
      <c r="A2833" s="4"/>
      <c r="H2833" s="123"/>
      <c r="I2833" s="123"/>
      <c r="J2833" s="122"/>
      <c r="K2833" s="123"/>
      <c r="L2833" s="1"/>
      <c r="M2833" s="1"/>
      <c r="P2833" s="163"/>
    </row>
    <row r="2834" spans="1:16">
      <c r="A2834" s="4"/>
      <c r="H2834" s="123"/>
      <c r="I2834" s="123"/>
      <c r="J2834" s="122"/>
      <c r="K2834" s="123"/>
      <c r="L2834" s="1"/>
      <c r="M2834" s="1"/>
      <c r="P2834" s="163"/>
    </row>
    <row r="2835" spans="1:16">
      <c r="A2835" s="4"/>
      <c r="H2835" s="123"/>
      <c r="I2835" s="123"/>
      <c r="J2835" s="122"/>
      <c r="K2835" s="123"/>
      <c r="L2835" s="1"/>
      <c r="M2835" s="1"/>
      <c r="P2835" s="163"/>
    </row>
    <row r="2836" spans="1:16">
      <c r="A2836" s="4"/>
      <c r="H2836" s="123"/>
      <c r="I2836" s="123"/>
      <c r="J2836" s="122"/>
      <c r="K2836" s="123"/>
      <c r="L2836" s="1"/>
      <c r="M2836" s="1"/>
      <c r="P2836" s="163"/>
    </row>
    <row r="2837" spans="1:16">
      <c r="A2837" s="4"/>
      <c r="H2837" s="123"/>
      <c r="I2837" s="123"/>
      <c r="J2837" s="122"/>
      <c r="K2837" s="123"/>
      <c r="L2837" s="1"/>
      <c r="M2837" s="1"/>
      <c r="P2837" s="163"/>
    </row>
    <row r="2838" spans="1:16">
      <c r="A2838" s="4"/>
      <c r="H2838" s="123"/>
      <c r="I2838" s="123"/>
      <c r="J2838" s="122"/>
      <c r="K2838" s="123"/>
      <c r="L2838" s="1"/>
      <c r="M2838" s="1"/>
      <c r="P2838" s="163"/>
    </row>
    <row r="2839" spans="1:16">
      <c r="A2839" s="4"/>
      <c r="H2839" s="123"/>
      <c r="I2839" s="123"/>
      <c r="J2839" s="122"/>
      <c r="K2839" s="123"/>
      <c r="L2839" s="1"/>
      <c r="M2839" s="1"/>
      <c r="P2839" s="163"/>
    </row>
    <row r="2840" spans="1:16">
      <c r="A2840" s="4"/>
      <c r="H2840" s="123"/>
      <c r="I2840" s="123"/>
      <c r="J2840" s="122"/>
      <c r="K2840" s="123"/>
      <c r="L2840" s="1"/>
      <c r="M2840" s="1"/>
      <c r="P2840" s="163"/>
    </row>
    <row r="2841" spans="1:16">
      <c r="A2841" s="4"/>
      <c r="H2841" s="123"/>
      <c r="I2841" s="123"/>
      <c r="J2841" s="122"/>
      <c r="K2841" s="123"/>
      <c r="L2841" s="1"/>
      <c r="M2841" s="1"/>
      <c r="P2841" s="163"/>
    </row>
    <row r="2842" spans="1:16">
      <c r="A2842" s="4"/>
      <c r="H2842" s="123"/>
      <c r="I2842" s="123"/>
      <c r="J2842" s="122"/>
      <c r="K2842" s="123"/>
      <c r="L2842" s="1"/>
      <c r="M2842" s="1"/>
      <c r="P2842" s="163"/>
    </row>
    <row r="2843" spans="1:16">
      <c r="A2843" s="4"/>
      <c r="H2843" s="123"/>
      <c r="I2843" s="123"/>
      <c r="J2843" s="122"/>
      <c r="K2843" s="123"/>
      <c r="L2843" s="1"/>
      <c r="M2843" s="1"/>
      <c r="P2843" s="163"/>
    </row>
    <row r="2844" spans="1:16">
      <c r="A2844" s="4"/>
      <c r="H2844" s="123"/>
      <c r="I2844" s="123"/>
      <c r="J2844" s="122"/>
      <c r="K2844" s="123"/>
      <c r="L2844" s="1"/>
      <c r="M2844" s="1"/>
      <c r="P2844" s="163"/>
    </row>
    <row r="2845" spans="1:16">
      <c r="A2845" s="4"/>
      <c r="H2845" s="123"/>
      <c r="I2845" s="123"/>
      <c r="J2845" s="122"/>
      <c r="K2845" s="123"/>
      <c r="L2845" s="1"/>
      <c r="M2845" s="1"/>
      <c r="P2845" s="163"/>
    </row>
    <row r="2846" spans="1:16">
      <c r="A2846" s="4"/>
      <c r="H2846" s="123"/>
      <c r="I2846" s="123"/>
      <c r="J2846" s="122"/>
      <c r="K2846" s="123"/>
      <c r="L2846" s="1"/>
      <c r="M2846" s="1"/>
      <c r="P2846" s="163"/>
    </row>
    <row r="2847" spans="1:16">
      <c r="A2847" s="4"/>
      <c r="H2847" s="123"/>
      <c r="I2847" s="123"/>
      <c r="J2847" s="122"/>
      <c r="K2847" s="123"/>
      <c r="L2847" s="1"/>
      <c r="M2847" s="1"/>
      <c r="P2847" s="163"/>
    </row>
    <row r="2848" spans="1:16">
      <c r="A2848" s="4"/>
      <c r="H2848" s="123"/>
      <c r="I2848" s="123"/>
      <c r="J2848" s="122"/>
      <c r="K2848" s="123"/>
      <c r="L2848" s="1"/>
      <c r="M2848" s="1"/>
      <c r="P2848" s="163"/>
    </row>
    <row r="2849" spans="1:16">
      <c r="A2849" s="4"/>
      <c r="H2849" s="123"/>
      <c r="I2849" s="123"/>
      <c r="J2849" s="122"/>
      <c r="K2849" s="123"/>
      <c r="L2849" s="1"/>
      <c r="M2849" s="1"/>
      <c r="P2849" s="163"/>
    </row>
    <row r="2850" spans="1:16">
      <c r="A2850" s="4"/>
      <c r="H2850" s="123"/>
      <c r="I2850" s="123"/>
      <c r="J2850" s="122"/>
      <c r="K2850" s="123"/>
      <c r="L2850" s="1"/>
      <c r="M2850" s="1"/>
      <c r="P2850" s="163"/>
    </row>
    <row r="2851" spans="1:16">
      <c r="A2851" s="4"/>
      <c r="H2851" s="123"/>
      <c r="I2851" s="123"/>
      <c r="J2851" s="122"/>
      <c r="K2851" s="123"/>
      <c r="L2851" s="1"/>
      <c r="M2851" s="1"/>
      <c r="P2851" s="163"/>
    </row>
    <row r="2852" spans="1:16">
      <c r="A2852" s="4"/>
      <c r="H2852" s="123"/>
      <c r="I2852" s="123"/>
      <c r="J2852" s="122"/>
      <c r="K2852" s="123"/>
      <c r="L2852" s="1"/>
      <c r="M2852" s="1"/>
      <c r="P2852" s="163"/>
    </row>
    <row r="2853" spans="1:16">
      <c r="A2853" s="4"/>
      <c r="H2853" s="123"/>
      <c r="I2853" s="123"/>
      <c r="J2853" s="122"/>
      <c r="K2853" s="123"/>
      <c r="L2853" s="1"/>
      <c r="M2853" s="1"/>
      <c r="P2853" s="163"/>
    </row>
    <row r="2854" spans="1:16">
      <c r="A2854" s="4"/>
      <c r="H2854" s="123"/>
      <c r="I2854" s="123"/>
      <c r="J2854" s="122"/>
      <c r="K2854" s="123"/>
      <c r="L2854" s="1"/>
      <c r="M2854" s="1"/>
      <c r="P2854" s="163"/>
    </row>
    <row r="2855" spans="1:16">
      <c r="A2855" s="4"/>
      <c r="H2855" s="123"/>
      <c r="I2855" s="123"/>
      <c r="J2855" s="122"/>
      <c r="K2855" s="123"/>
      <c r="L2855" s="1"/>
      <c r="M2855" s="1"/>
      <c r="P2855" s="163"/>
    </row>
    <row r="2856" spans="1:16">
      <c r="A2856" s="4"/>
      <c r="H2856" s="123"/>
      <c r="I2856" s="123"/>
      <c r="J2856" s="122"/>
      <c r="K2856" s="123"/>
      <c r="L2856" s="1"/>
      <c r="M2856" s="1"/>
      <c r="P2856" s="163"/>
    </row>
    <row r="2857" spans="1:16">
      <c r="A2857" s="4"/>
      <c r="H2857" s="123"/>
      <c r="I2857" s="123"/>
      <c r="J2857" s="122"/>
      <c r="K2857" s="123"/>
      <c r="L2857" s="1"/>
      <c r="M2857" s="1"/>
      <c r="P2857" s="163"/>
    </row>
    <row r="2858" spans="1:16">
      <c r="A2858" s="4"/>
      <c r="H2858" s="123"/>
      <c r="I2858" s="123"/>
      <c r="J2858" s="122"/>
      <c r="K2858" s="123"/>
      <c r="L2858" s="1"/>
      <c r="M2858" s="1"/>
      <c r="P2858" s="163"/>
    </row>
    <row r="2859" spans="1:16">
      <c r="A2859" s="4"/>
      <c r="H2859" s="123"/>
      <c r="I2859" s="123"/>
      <c r="J2859" s="122"/>
      <c r="K2859" s="123"/>
      <c r="L2859" s="1"/>
      <c r="M2859" s="1"/>
      <c r="P2859" s="163"/>
    </row>
    <row r="2860" spans="1:16">
      <c r="A2860" s="4"/>
      <c r="H2860" s="123"/>
      <c r="I2860" s="123"/>
      <c r="J2860" s="122"/>
      <c r="K2860" s="123"/>
      <c r="L2860" s="1"/>
      <c r="M2860" s="1"/>
      <c r="P2860" s="163"/>
    </row>
    <row r="2861" spans="1:16">
      <c r="A2861" s="4"/>
      <c r="H2861" s="123"/>
      <c r="I2861" s="123"/>
      <c r="J2861" s="122"/>
      <c r="K2861" s="123"/>
      <c r="L2861" s="1"/>
      <c r="M2861" s="1"/>
      <c r="P2861" s="163"/>
    </row>
    <row r="2862" spans="1:16">
      <c r="A2862" s="4"/>
      <c r="H2862" s="123"/>
      <c r="I2862" s="123"/>
      <c r="J2862" s="122"/>
      <c r="K2862" s="123"/>
      <c r="L2862" s="1"/>
      <c r="M2862" s="1"/>
      <c r="P2862" s="163"/>
    </row>
    <row r="2863" spans="1:16">
      <c r="A2863" s="4"/>
      <c r="H2863" s="123"/>
      <c r="I2863" s="123"/>
      <c r="J2863" s="122"/>
      <c r="K2863" s="123"/>
      <c r="L2863" s="1"/>
      <c r="M2863" s="1"/>
      <c r="P2863" s="163"/>
    </row>
    <row r="2864" spans="1:16">
      <c r="A2864" s="4"/>
      <c r="H2864" s="123"/>
      <c r="I2864" s="123"/>
      <c r="J2864" s="122"/>
      <c r="K2864" s="123"/>
      <c r="L2864" s="1"/>
      <c r="M2864" s="1"/>
      <c r="P2864" s="163"/>
    </row>
    <row r="2865" spans="1:16">
      <c r="A2865" s="4"/>
      <c r="H2865" s="123"/>
      <c r="I2865" s="123"/>
      <c r="J2865" s="122"/>
      <c r="K2865" s="123"/>
      <c r="L2865" s="1"/>
      <c r="M2865" s="1"/>
      <c r="P2865" s="163"/>
    </row>
    <row r="2866" spans="1:16">
      <c r="A2866" s="4"/>
      <c r="H2866" s="123"/>
      <c r="I2866" s="123"/>
      <c r="J2866" s="122"/>
      <c r="K2866" s="123"/>
      <c r="L2866" s="1"/>
      <c r="M2866" s="1"/>
      <c r="P2866" s="163"/>
    </row>
    <row r="2867" spans="1:16">
      <c r="A2867" s="4"/>
      <c r="H2867" s="123"/>
      <c r="I2867" s="123"/>
      <c r="J2867" s="122"/>
      <c r="K2867" s="123"/>
      <c r="L2867" s="1"/>
      <c r="M2867" s="1"/>
      <c r="P2867" s="163"/>
    </row>
    <row r="2868" spans="1:16">
      <c r="A2868" s="4"/>
      <c r="H2868" s="123"/>
      <c r="I2868" s="123"/>
      <c r="J2868" s="122"/>
      <c r="K2868" s="123"/>
      <c r="L2868" s="1"/>
      <c r="M2868" s="1"/>
      <c r="P2868" s="163"/>
    </row>
    <row r="2869" spans="1:16">
      <c r="A2869" s="4"/>
      <c r="H2869" s="123"/>
      <c r="I2869" s="123"/>
      <c r="J2869" s="122"/>
      <c r="K2869" s="123"/>
      <c r="L2869" s="1"/>
      <c r="M2869" s="1"/>
      <c r="P2869" s="163"/>
    </row>
    <row r="2870" spans="1:16">
      <c r="A2870" s="4"/>
      <c r="H2870" s="123"/>
      <c r="I2870" s="123"/>
      <c r="J2870" s="122"/>
      <c r="K2870" s="123"/>
      <c r="L2870" s="1"/>
      <c r="M2870" s="1"/>
      <c r="P2870" s="163"/>
    </row>
    <row r="2871" spans="1:16">
      <c r="A2871" s="4"/>
      <c r="H2871" s="123"/>
      <c r="I2871" s="123"/>
      <c r="J2871" s="122"/>
      <c r="K2871" s="123"/>
      <c r="L2871" s="1"/>
      <c r="M2871" s="1"/>
      <c r="P2871" s="163"/>
    </row>
    <row r="2872" spans="1:16">
      <c r="A2872" s="4"/>
      <c r="H2872" s="123"/>
      <c r="I2872" s="123"/>
      <c r="J2872" s="122"/>
      <c r="K2872" s="123"/>
      <c r="L2872" s="1"/>
      <c r="M2872" s="1"/>
      <c r="P2872" s="163"/>
    </row>
    <row r="2873" spans="1:16">
      <c r="A2873" s="4"/>
      <c r="H2873" s="123"/>
      <c r="I2873" s="123"/>
      <c r="J2873" s="122"/>
      <c r="K2873" s="123"/>
      <c r="L2873" s="1"/>
      <c r="M2873" s="1"/>
      <c r="P2873" s="163"/>
    </row>
    <row r="2874" spans="1:16">
      <c r="A2874" s="4"/>
      <c r="H2874" s="123"/>
      <c r="I2874" s="123"/>
      <c r="J2874" s="122"/>
      <c r="K2874" s="123"/>
      <c r="L2874" s="1"/>
      <c r="M2874" s="1"/>
      <c r="P2874" s="163"/>
    </row>
    <row r="2875" spans="1:16">
      <c r="A2875" s="4"/>
      <c r="H2875" s="123"/>
      <c r="I2875" s="123"/>
      <c r="J2875" s="122"/>
      <c r="K2875" s="123"/>
      <c r="L2875" s="1"/>
      <c r="M2875" s="1"/>
      <c r="P2875" s="163"/>
    </row>
    <row r="2876" spans="1:16">
      <c r="A2876" s="4"/>
      <c r="H2876" s="123"/>
      <c r="I2876" s="123"/>
      <c r="J2876" s="122"/>
      <c r="K2876" s="123"/>
      <c r="L2876" s="1"/>
      <c r="M2876" s="1"/>
      <c r="P2876" s="163"/>
    </row>
    <row r="2877" spans="1:16">
      <c r="A2877" s="4"/>
      <c r="H2877" s="123"/>
      <c r="I2877" s="123"/>
      <c r="J2877" s="122"/>
      <c r="K2877" s="123"/>
      <c r="L2877" s="1"/>
      <c r="M2877" s="1"/>
      <c r="P2877" s="163"/>
    </row>
    <row r="2878" spans="1:16">
      <c r="A2878" s="4"/>
      <c r="H2878" s="123"/>
      <c r="I2878" s="123"/>
      <c r="J2878" s="122"/>
      <c r="K2878" s="123"/>
      <c r="L2878" s="1"/>
      <c r="M2878" s="1"/>
      <c r="P2878" s="163"/>
    </row>
    <row r="2879" spans="1:16">
      <c r="A2879" s="4"/>
      <c r="H2879" s="123"/>
      <c r="I2879" s="123"/>
      <c r="J2879" s="122"/>
      <c r="K2879" s="123"/>
      <c r="L2879" s="1"/>
      <c r="M2879" s="1"/>
      <c r="P2879" s="163"/>
    </row>
    <row r="2880" spans="1:16">
      <c r="A2880" s="4"/>
      <c r="H2880" s="123"/>
      <c r="I2880" s="123"/>
      <c r="J2880" s="122"/>
      <c r="K2880" s="123"/>
      <c r="L2880" s="1"/>
      <c r="M2880" s="1"/>
      <c r="P2880" s="163"/>
    </row>
    <row r="2881" spans="1:16">
      <c r="A2881" s="4"/>
      <c r="H2881" s="123"/>
      <c r="I2881" s="123"/>
      <c r="J2881" s="122"/>
      <c r="K2881" s="123"/>
      <c r="L2881" s="1"/>
      <c r="M2881" s="1"/>
      <c r="P2881" s="163"/>
    </row>
    <row r="2882" spans="1:16">
      <c r="A2882" s="4"/>
      <c r="H2882" s="123"/>
      <c r="I2882" s="123"/>
      <c r="J2882" s="122"/>
      <c r="K2882" s="123"/>
      <c r="L2882" s="1"/>
      <c r="M2882" s="1"/>
      <c r="P2882" s="163"/>
    </row>
    <row r="2883" spans="1:16">
      <c r="A2883" s="4"/>
      <c r="H2883" s="123"/>
      <c r="I2883" s="123"/>
      <c r="J2883" s="122"/>
      <c r="K2883" s="123"/>
      <c r="L2883" s="1"/>
      <c r="M2883" s="1"/>
      <c r="P2883" s="163"/>
    </row>
    <row r="2884" spans="1:16">
      <c r="A2884" s="4"/>
      <c r="H2884" s="123"/>
      <c r="I2884" s="123"/>
      <c r="J2884" s="122"/>
      <c r="K2884" s="123"/>
      <c r="L2884" s="1"/>
      <c r="M2884" s="1"/>
      <c r="P2884" s="163"/>
    </row>
    <row r="2885" spans="1:16">
      <c r="A2885" s="4"/>
      <c r="H2885" s="123"/>
      <c r="I2885" s="123"/>
      <c r="J2885" s="122"/>
      <c r="K2885" s="123"/>
      <c r="L2885" s="1"/>
      <c r="M2885" s="1"/>
      <c r="P2885" s="163"/>
    </row>
    <row r="2886" spans="1:16">
      <c r="A2886" s="4"/>
      <c r="H2886" s="123"/>
      <c r="I2886" s="123"/>
      <c r="J2886" s="122"/>
      <c r="K2886" s="123"/>
      <c r="L2886" s="1"/>
      <c r="M2886" s="1"/>
      <c r="P2886" s="163"/>
    </row>
    <row r="2887" spans="1:16">
      <c r="A2887" s="4"/>
      <c r="H2887" s="123"/>
      <c r="I2887" s="123"/>
      <c r="J2887" s="122"/>
      <c r="K2887" s="123"/>
      <c r="L2887" s="1"/>
      <c r="M2887" s="1"/>
      <c r="P2887" s="163"/>
    </row>
    <row r="2888" spans="1:16">
      <c r="A2888" s="4"/>
      <c r="H2888" s="123"/>
      <c r="I2888" s="123"/>
      <c r="J2888" s="122"/>
      <c r="K2888" s="123"/>
      <c r="L2888" s="1"/>
      <c r="M2888" s="1"/>
      <c r="P2888" s="163"/>
    </row>
    <row r="2889" spans="1:16">
      <c r="A2889" s="4"/>
      <c r="H2889" s="123"/>
      <c r="I2889" s="123"/>
      <c r="J2889" s="122"/>
      <c r="K2889" s="123"/>
      <c r="L2889" s="1"/>
      <c r="M2889" s="1"/>
      <c r="P2889" s="163"/>
    </row>
    <row r="2890" spans="1:16">
      <c r="A2890" s="4"/>
      <c r="H2890" s="123"/>
      <c r="I2890" s="123"/>
      <c r="J2890" s="122"/>
      <c r="K2890" s="123"/>
      <c r="L2890" s="1"/>
      <c r="M2890" s="1"/>
      <c r="P2890" s="163"/>
    </row>
    <row r="2891" spans="1:16">
      <c r="A2891" s="4"/>
      <c r="H2891" s="123"/>
      <c r="I2891" s="123"/>
      <c r="J2891" s="122"/>
      <c r="K2891" s="123"/>
      <c r="L2891" s="1"/>
      <c r="M2891" s="1"/>
      <c r="P2891" s="163"/>
    </row>
    <row r="2892" spans="1:16">
      <c r="A2892" s="4"/>
      <c r="H2892" s="123"/>
      <c r="I2892" s="123"/>
      <c r="J2892" s="122"/>
      <c r="K2892" s="123"/>
      <c r="L2892" s="1"/>
      <c r="M2892" s="1"/>
      <c r="P2892" s="163"/>
    </row>
    <row r="2893" spans="1:16">
      <c r="A2893" s="4"/>
      <c r="H2893" s="123"/>
      <c r="I2893" s="123"/>
      <c r="J2893" s="122"/>
      <c r="K2893" s="123"/>
      <c r="L2893" s="1"/>
      <c r="M2893" s="1"/>
      <c r="P2893" s="163"/>
    </row>
    <row r="2894" spans="1:16">
      <c r="A2894" s="4"/>
      <c r="H2894" s="123"/>
      <c r="I2894" s="123"/>
      <c r="J2894" s="122"/>
      <c r="K2894" s="123"/>
      <c r="L2894" s="1"/>
      <c r="M2894" s="1"/>
      <c r="P2894" s="163"/>
    </row>
    <row r="2895" spans="1:16">
      <c r="A2895" s="4"/>
      <c r="H2895" s="123"/>
      <c r="I2895" s="123"/>
      <c r="J2895" s="122"/>
      <c r="K2895" s="123"/>
      <c r="L2895" s="1"/>
      <c r="M2895" s="1"/>
      <c r="P2895" s="163"/>
    </row>
    <row r="2896" spans="1:16">
      <c r="A2896" s="4"/>
      <c r="H2896" s="123"/>
      <c r="I2896" s="123"/>
      <c r="J2896" s="122"/>
      <c r="K2896" s="123"/>
      <c r="L2896" s="1"/>
      <c r="M2896" s="1"/>
      <c r="P2896" s="163"/>
    </row>
    <row r="2897" spans="1:16">
      <c r="A2897" s="4"/>
      <c r="H2897" s="123"/>
      <c r="I2897" s="123"/>
      <c r="J2897" s="122"/>
      <c r="K2897" s="123"/>
      <c r="L2897" s="1"/>
      <c r="M2897" s="1"/>
      <c r="P2897" s="163"/>
    </row>
    <row r="2898" spans="1:16">
      <c r="A2898" s="4"/>
      <c r="H2898" s="123"/>
      <c r="I2898" s="123"/>
      <c r="J2898" s="122"/>
      <c r="K2898" s="123"/>
      <c r="L2898" s="1"/>
      <c r="M2898" s="1"/>
      <c r="P2898" s="163"/>
    </row>
    <row r="2899" spans="1:16">
      <c r="A2899" s="4"/>
      <c r="H2899" s="123"/>
      <c r="I2899" s="123"/>
      <c r="J2899" s="122"/>
      <c r="K2899" s="123"/>
      <c r="L2899" s="1"/>
      <c r="M2899" s="1"/>
      <c r="P2899" s="163"/>
    </row>
    <row r="2900" spans="1:16">
      <c r="A2900" s="4"/>
      <c r="H2900" s="123"/>
      <c r="I2900" s="123"/>
      <c r="J2900" s="122"/>
      <c r="K2900" s="123"/>
      <c r="L2900" s="1"/>
      <c r="M2900" s="1"/>
      <c r="P2900" s="163"/>
    </row>
    <row r="2901" spans="1:16">
      <c r="A2901" s="4"/>
      <c r="H2901" s="123"/>
      <c r="I2901" s="123"/>
      <c r="J2901" s="122"/>
      <c r="K2901" s="123"/>
      <c r="L2901" s="1"/>
      <c r="M2901" s="1"/>
      <c r="P2901" s="163"/>
    </row>
    <row r="2902" spans="1:16">
      <c r="A2902" s="4"/>
      <c r="H2902" s="123"/>
      <c r="I2902" s="123"/>
      <c r="J2902" s="122"/>
      <c r="K2902" s="123"/>
      <c r="L2902" s="1"/>
      <c r="M2902" s="1"/>
      <c r="P2902" s="163"/>
    </row>
    <row r="2903" spans="1:16">
      <c r="A2903" s="4"/>
      <c r="H2903" s="123"/>
      <c r="I2903" s="123"/>
      <c r="J2903" s="122"/>
      <c r="K2903" s="123"/>
      <c r="L2903" s="1"/>
      <c r="M2903" s="1"/>
      <c r="P2903" s="163"/>
    </row>
    <row r="2904" spans="1:16">
      <c r="A2904" s="4"/>
      <c r="H2904" s="123"/>
      <c r="I2904" s="123"/>
      <c r="J2904" s="122"/>
      <c r="K2904" s="123"/>
      <c r="L2904" s="1"/>
      <c r="M2904" s="1"/>
      <c r="P2904" s="163"/>
    </row>
    <row r="2905" spans="1:16">
      <c r="A2905" s="4"/>
      <c r="H2905" s="123"/>
      <c r="I2905" s="123"/>
      <c r="J2905" s="122"/>
      <c r="K2905" s="123"/>
      <c r="L2905" s="1"/>
      <c r="M2905" s="1"/>
      <c r="P2905" s="163"/>
    </row>
    <row r="2906" spans="1:16">
      <c r="A2906" s="4"/>
      <c r="H2906" s="123"/>
      <c r="I2906" s="123"/>
      <c r="J2906" s="122"/>
      <c r="K2906" s="123"/>
      <c r="L2906" s="1"/>
      <c r="M2906" s="1"/>
      <c r="P2906" s="163"/>
    </row>
    <row r="2907" spans="1:16">
      <c r="A2907" s="4"/>
      <c r="H2907" s="123"/>
      <c r="I2907" s="123"/>
      <c r="J2907" s="122"/>
      <c r="K2907" s="123"/>
      <c r="L2907" s="1"/>
      <c r="M2907" s="1"/>
      <c r="P2907" s="163"/>
    </row>
    <row r="2908" spans="1:16">
      <c r="A2908" s="4"/>
      <c r="H2908" s="123"/>
      <c r="I2908" s="123"/>
      <c r="J2908" s="122"/>
      <c r="K2908" s="123"/>
      <c r="L2908" s="1"/>
      <c r="M2908" s="1"/>
      <c r="P2908" s="163"/>
    </row>
    <row r="2909" spans="1:16">
      <c r="A2909" s="4"/>
      <c r="H2909" s="123"/>
      <c r="I2909" s="123"/>
      <c r="J2909" s="122"/>
      <c r="K2909" s="123"/>
      <c r="L2909" s="1"/>
      <c r="M2909" s="1"/>
      <c r="P2909" s="163"/>
    </row>
    <row r="2910" spans="1:16">
      <c r="A2910" s="4"/>
      <c r="H2910" s="123"/>
      <c r="I2910" s="123"/>
      <c r="J2910" s="122"/>
      <c r="K2910" s="123"/>
      <c r="L2910" s="1"/>
      <c r="M2910" s="1"/>
      <c r="P2910" s="163"/>
    </row>
    <row r="2911" spans="1:16">
      <c r="A2911" s="4"/>
      <c r="H2911" s="123"/>
      <c r="I2911" s="123"/>
      <c r="J2911" s="122"/>
      <c r="K2911" s="123"/>
      <c r="L2911" s="1"/>
      <c r="M2911" s="1"/>
      <c r="P2911" s="163"/>
    </row>
    <row r="2912" spans="1:16">
      <c r="A2912" s="4"/>
      <c r="H2912" s="123"/>
      <c r="I2912" s="123"/>
      <c r="J2912" s="122"/>
      <c r="K2912" s="123"/>
      <c r="L2912" s="1"/>
      <c r="M2912" s="1"/>
      <c r="P2912" s="163"/>
    </row>
    <row r="2913" spans="1:16">
      <c r="A2913" s="4"/>
      <c r="H2913" s="123"/>
      <c r="I2913" s="123"/>
      <c r="J2913" s="122"/>
      <c r="K2913" s="123"/>
      <c r="L2913" s="1"/>
      <c r="M2913" s="1"/>
      <c r="P2913" s="163"/>
    </row>
    <row r="2914" spans="1:16">
      <c r="A2914" s="4"/>
      <c r="H2914" s="123"/>
      <c r="I2914" s="123"/>
      <c r="J2914" s="122"/>
      <c r="K2914" s="123"/>
      <c r="L2914" s="1"/>
      <c r="M2914" s="1"/>
      <c r="P2914" s="163"/>
    </row>
    <row r="2915" spans="1:16">
      <c r="A2915" s="4"/>
      <c r="H2915" s="123"/>
      <c r="I2915" s="123"/>
      <c r="J2915" s="122"/>
      <c r="K2915" s="123"/>
      <c r="L2915" s="1"/>
      <c r="M2915" s="1"/>
      <c r="P2915" s="163"/>
    </row>
    <row r="2916" spans="1:16">
      <c r="A2916" s="4"/>
      <c r="H2916" s="123"/>
      <c r="I2916" s="123"/>
      <c r="J2916" s="122"/>
      <c r="K2916" s="123"/>
      <c r="L2916" s="1"/>
      <c r="M2916" s="1"/>
      <c r="P2916" s="163"/>
    </row>
    <row r="2917" spans="1:16">
      <c r="A2917" s="4"/>
      <c r="H2917" s="123"/>
      <c r="I2917" s="123"/>
      <c r="J2917" s="122"/>
      <c r="K2917" s="123"/>
      <c r="L2917" s="1"/>
      <c r="M2917" s="1"/>
      <c r="P2917" s="163"/>
    </row>
    <row r="2918" spans="1:16">
      <c r="A2918" s="4"/>
      <c r="H2918" s="123"/>
      <c r="I2918" s="123"/>
      <c r="J2918" s="122"/>
      <c r="K2918" s="123"/>
      <c r="L2918" s="1"/>
      <c r="M2918" s="1"/>
      <c r="P2918" s="163"/>
    </row>
    <row r="2919" spans="1:16">
      <c r="A2919" s="4"/>
      <c r="H2919" s="123"/>
      <c r="I2919" s="123"/>
      <c r="J2919" s="122"/>
      <c r="K2919" s="123"/>
      <c r="L2919" s="1"/>
      <c r="M2919" s="1"/>
      <c r="P2919" s="163"/>
    </row>
    <row r="2920" spans="1:16">
      <c r="A2920" s="4"/>
      <c r="H2920" s="123"/>
      <c r="I2920" s="123"/>
      <c r="J2920" s="122"/>
      <c r="K2920" s="123"/>
      <c r="L2920" s="1"/>
      <c r="M2920" s="1"/>
      <c r="P2920" s="163"/>
    </row>
    <row r="2921" spans="1:16">
      <c r="A2921" s="4"/>
      <c r="H2921" s="123"/>
      <c r="I2921" s="123"/>
      <c r="J2921" s="122"/>
      <c r="K2921" s="123"/>
      <c r="L2921" s="1"/>
      <c r="M2921" s="1"/>
      <c r="P2921" s="163"/>
    </row>
    <row r="2922" spans="1:16">
      <c r="A2922" s="4"/>
      <c r="H2922" s="123"/>
      <c r="I2922" s="123"/>
      <c r="J2922" s="122"/>
      <c r="K2922" s="123"/>
      <c r="L2922" s="1"/>
      <c r="M2922" s="1"/>
      <c r="P2922" s="163"/>
    </row>
    <row r="2923" spans="1:16">
      <c r="A2923" s="4"/>
      <c r="H2923" s="123"/>
      <c r="I2923" s="123"/>
      <c r="J2923" s="122"/>
      <c r="K2923" s="123"/>
      <c r="L2923" s="1"/>
      <c r="M2923" s="1"/>
      <c r="P2923" s="163"/>
    </row>
    <row r="2924" spans="1:16">
      <c r="A2924" s="4"/>
      <c r="H2924" s="123"/>
      <c r="I2924" s="123"/>
      <c r="J2924" s="122"/>
      <c r="K2924" s="123"/>
      <c r="L2924" s="1"/>
      <c r="M2924" s="1"/>
      <c r="P2924" s="163"/>
    </row>
    <row r="2925" spans="1:16">
      <c r="A2925" s="4"/>
      <c r="H2925" s="123"/>
      <c r="I2925" s="123"/>
      <c r="J2925" s="122"/>
      <c r="K2925" s="123"/>
      <c r="L2925" s="1"/>
      <c r="M2925" s="1"/>
      <c r="P2925" s="163"/>
    </row>
    <row r="2926" spans="1:16">
      <c r="A2926" s="4"/>
      <c r="H2926" s="123"/>
      <c r="I2926" s="123"/>
      <c r="J2926" s="122"/>
      <c r="K2926" s="123"/>
      <c r="L2926" s="1"/>
      <c r="M2926" s="1"/>
      <c r="P2926" s="163"/>
    </row>
    <row r="2927" spans="1:16">
      <c r="A2927" s="4"/>
      <c r="H2927" s="123"/>
      <c r="I2927" s="123"/>
      <c r="J2927" s="122"/>
      <c r="K2927" s="123"/>
      <c r="L2927" s="1"/>
      <c r="M2927" s="1"/>
      <c r="P2927" s="163"/>
    </row>
    <row r="2928" spans="1:16">
      <c r="A2928" s="4"/>
      <c r="H2928" s="123"/>
      <c r="I2928" s="123"/>
      <c r="J2928" s="122"/>
      <c r="K2928" s="123"/>
      <c r="L2928" s="1"/>
      <c r="M2928" s="1"/>
      <c r="P2928" s="163"/>
    </row>
    <row r="2929" spans="1:16">
      <c r="A2929" s="4"/>
      <c r="H2929" s="123"/>
      <c r="I2929" s="123"/>
      <c r="J2929" s="122"/>
      <c r="K2929" s="123"/>
      <c r="L2929" s="1"/>
      <c r="M2929" s="1"/>
      <c r="P2929" s="163"/>
    </row>
    <row r="2930" spans="1:16">
      <c r="A2930" s="4"/>
      <c r="H2930" s="123"/>
      <c r="I2930" s="123"/>
      <c r="J2930" s="122"/>
      <c r="K2930" s="123"/>
      <c r="L2930" s="1"/>
      <c r="M2930" s="1"/>
      <c r="P2930" s="163"/>
    </row>
    <row r="2931" spans="1:16">
      <c r="A2931" s="4"/>
      <c r="H2931" s="123"/>
      <c r="I2931" s="123"/>
      <c r="J2931" s="122"/>
      <c r="K2931" s="123"/>
      <c r="L2931" s="1"/>
      <c r="M2931" s="1"/>
      <c r="P2931" s="163"/>
    </row>
    <row r="2932" spans="1:16">
      <c r="A2932" s="4"/>
      <c r="H2932" s="123"/>
      <c r="I2932" s="123"/>
      <c r="J2932" s="122"/>
      <c r="K2932" s="123"/>
      <c r="L2932" s="1"/>
      <c r="M2932" s="1"/>
      <c r="P2932" s="163"/>
    </row>
    <row r="2933" spans="1:16">
      <c r="A2933" s="4"/>
      <c r="H2933" s="123"/>
      <c r="I2933" s="123"/>
      <c r="J2933" s="122"/>
      <c r="K2933" s="123"/>
      <c r="L2933" s="1"/>
      <c r="M2933" s="1"/>
      <c r="P2933" s="163"/>
    </row>
    <row r="2934" spans="1:16">
      <c r="A2934" s="4"/>
      <c r="H2934" s="123"/>
      <c r="I2934" s="123"/>
      <c r="J2934" s="122"/>
      <c r="K2934" s="123"/>
      <c r="L2934" s="1"/>
      <c r="M2934" s="1"/>
      <c r="P2934" s="163"/>
    </row>
    <row r="2935" spans="1:16">
      <c r="A2935" s="4"/>
      <c r="H2935" s="123"/>
      <c r="I2935" s="123"/>
      <c r="J2935" s="122"/>
      <c r="K2935" s="123"/>
      <c r="L2935" s="1"/>
      <c r="M2935" s="1"/>
      <c r="P2935" s="163"/>
    </row>
    <row r="2936" spans="1:16">
      <c r="A2936" s="4"/>
      <c r="H2936" s="123"/>
      <c r="I2936" s="123"/>
      <c r="J2936" s="122"/>
      <c r="K2936" s="123"/>
      <c r="L2936" s="1"/>
      <c r="M2936" s="1"/>
      <c r="P2936" s="163"/>
    </row>
    <row r="2937" spans="1:16">
      <c r="A2937" s="4"/>
      <c r="H2937" s="123"/>
      <c r="I2937" s="123"/>
      <c r="J2937" s="122"/>
      <c r="K2937" s="123"/>
      <c r="L2937" s="1"/>
      <c r="M2937" s="1"/>
      <c r="P2937" s="163"/>
    </row>
    <row r="2938" spans="1:16">
      <c r="A2938" s="4"/>
      <c r="H2938" s="123"/>
      <c r="I2938" s="123"/>
      <c r="J2938" s="122"/>
      <c r="K2938" s="123"/>
      <c r="L2938" s="1"/>
      <c r="M2938" s="1"/>
      <c r="P2938" s="163"/>
    </row>
    <row r="2939" spans="1:16">
      <c r="A2939" s="4"/>
      <c r="H2939" s="123"/>
      <c r="I2939" s="123"/>
      <c r="J2939" s="122"/>
      <c r="K2939" s="123"/>
      <c r="L2939" s="1"/>
      <c r="M2939" s="1"/>
      <c r="P2939" s="163"/>
    </row>
    <row r="2940" spans="1:16">
      <c r="A2940" s="4"/>
      <c r="H2940" s="123"/>
      <c r="I2940" s="123"/>
      <c r="J2940" s="122"/>
      <c r="K2940" s="123"/>
      <c r="L2940" s="1"/>
      <c r="M2940" s="1"/>
      <c r="P2940" s="163"/>
    </row>
    <row r="2941" spans="1:16">
      <c r="A2941" s="4"/>
      <c r="H2941" s="123"/>
      <c r="I2941" s="123"/>
      <c r="J2941" s="122"/>
      <c r="K2941" s="123"/>
      <c r="L2941" s="1"/>
      <c r="M2941" s="1"/>
      <c r="P2941" s="163"/>
    </row>
    <row r="2942" spans="1:16">
      <c r="A2942" s="4"/>
      <c r="H2942" s="123"/>
      <c r="I2942" s="123"/>
      <c r="J2942" s="122"/>
      <c r="K2942" s="123"/>
      <c r="L2942" s="1"/>
      <c r="M2942" s="1"/>
      <c r="P2942" s="163"/>
    </row>
    <row r="2943" spans="1:16">
      <c r="A2943" s="4"/>
      <c r="H2943" s="123"/>
      <c r="I2943" s="123"/>
      <c r="J2943" s="122"/>
      <c r="K2943" s="123"/>
      <c r="L2943" s="1"/>
      <c r="M2943" s="1"/>
      <c r="P2943" s="163"/>
    </row>
    <row r="2944" spans="1:16">
      <c r="A2944" s="4"/>
      <c r="H2944" s="123"/>
      <c r="I2944" s="123"/>
      <c r="J2944" s="122"/>
      <c r="K2944" s="123"/>
      <c r="L2944" s="1"/>
      <c r="M2944" s="1"/>
      <c r="P2944" s="163"/>
    </row>
    <row r="2945" spans="1:16">
      <c r="A2945" s="4"/>
      <c r="H2945" s="123"/>
      <c r="I2945" s="123"/>
      <c r="J2945" s="122"/>
      <c r="K2945" s="123"/>
      <c r="L2945" s="1"/>
      <c r="M2945" s="1"/>
      <c r="P2945" s="163"/>
    </row>
    <row r="2946" spans="1:16">
      <c r="A2946" s="4"/>
      <c r="H2946" s="123"/>
      <c r="I2946" s="123"/>
      <c r="J2946" s="122"/>
      <c r="K2946" s="123"/>
      <c r="L2946" s="1"/>
      <c r="M2946" s="1"/>
      <c r="P2946" s="163"/>
    </row>
    <row r="2947" spans="1:16">
      <c r="A2947" s="4"/>
      <c r="H2947" s="123"/>
      <c r="I2947" s="123"/>
      <c r="J2947" s="122"/>
      <c r="K2947" s="123"/>
      <c r="L2947" s="1"/>
      <c r="M2947" s="1"/>
      <c r="P2947" s="163"/>
    </row>
    <row r="2948" spans="1:16">
      <c r="A2948" s="4"/>
      <c r="H2948" s="123"/>
      <c r="I2948" s="123"/>
      <c r="J2948" s="122"/>
      <c r="K2948" s="123"/>
      <c r="L2948" s="1"/>
      <c r="M2948" s="1"/>
      <c r="P2948" s="163"/>
    </row>
    <row r="2949" spans="1:16">
      <c r="A2949" s="4"/>
      <c r="H2949" s="123"/>
      <c r="I2949" s="123"/>
      <c r="J2949" s="122"/>
      <c r="K2949" s="123"/>
      <c r="L2949" s="1"/>
      <c r="M2949" s="1"/>
      <c r="P2949" s="163"/>
    </row>
    <row r="2950" spans="1:16">
      <c r="A2950" s="4"/>
      <c r="H2950" s="123"/>
      <c r="I2950" s="123"/>
      <c r="J2950" s="122"/>
      <c r="K2950" s="123"/>
      <c r="L2950" s="1"/>
      <c r="M2950" s="1"/>
      <c r="P2950" s="163"/>
    </row>
    <row r="2951" spans="1:16">
      <c r="A2951" s="4"/>
      <c r="H2951" s="123"/>
      <c r="I2951" s="123"/>
      <c r="J2951" s="122"/>
      <c r="K2951" s="123"/>
      <c r="L2951" s="1"/>
      <c r="M2951" s="1"/>
      <c r="P2951" s="163"/>
    </row>
    <row r="2952" spans="1:16">
      <c r="A2952" s="4"/>
      <c r="H2952" s="123"/>
      <c r="I2952" s="123"/>
      <c r="J2952" s="122"/>
      <c r="K2952" s="123"/>
      <c r="L2952" s="1"/>
      <c r="M2952" s="1"/>
      <c r="P2952" s="163"/>
    </row>
    <row r="2953" spans="1:16">
      <c r="A2953" s="4"/>
      <c r="H2953" s="123"/>
      <c r="I2953" s="123"/>
      <c r="J2953" s="122"/>
      <c r="K2953" s="123"/>
      <c r="L2953" s="1"/>
      <c r="M2953" s="1"/>
      <c r="P2953" s="163"/>
    </row>
    <row r="2954" spans="1:16">
      <c r="A2954" s="4"/>
      <c r="H2954" s="123"/>
      <c r="I2954" s="123"/>
      <c r="J2954" s="122"/>
      <c r="K2954" s="123"/>
      <c r="L2954" s="1"/>
      <c r="M2954" s="1"/>
      <c r="P2954" s="163"/>
    </row>
    <row r="2955" spans="1:16">
      <c r="A2955" s="4"/>
      <c r="H2955" s="123"/>
      <c r="I2955" s="123"/>
      <c r="J2955" s="122"/>
      <c r="K2955" s="123"/>
      <c r="L2955" s="1"/>
      <c r="M2955" s="1"/>
      <c r="P2955" s="163"/>
    </row>
    <row r="2956" spans="1:16">
      <c r="A2956" s="4"/>
      <c r="H2956" s="123"/>
      <c r="I2956" s="123"/>
      <c r="J2956" s="122"/>
      <c r="K2956" s="123"/>
      <c r="L2956" s="1"/>
      <c r="M2956" s="1"/>
      <c r="P2956" s="163"/>
    </row>
    <row r="2957" spans="1:16">
      <c r="A2957" s="4"/>
      <c r="H2957" s="123"/>
      <c r="I2957" s="123"/>
      <c r="J2957" s="122"/>
      <c r="K2957" s="123"/>
      <c r="L2957" s="1"/>
      <c r="M2957" s="1"/>
      <c r="P2957" s="163"/>
    </row>
    <row r="2958" spans="1:16">
      <c r="A2958" s="4"/>
      <c r="H2958" s="123"/>
      <c r="I2958" s="123"/>
      <c r="J2958" s="122"/>
      <c r="K2958" s="123"/>
      <c r="L2958" s="1"/>
      <c r="M2958" s="1"/>
      <c r="P2958" s="163"/>
    </row>
    <row r="2959" spans="1:16">
      <c r="A2959" s="4"/>
      <c r="H2959" s="123"/>
      <c r="I2959" s="123"/>
      <c r="J2959" s="122"/>
      <c r="K2959" s="123"/>
      <c r="L2959" s="1"/>
      <c r="M2959" s="1"/>
      <c r="P2959" s="163"/>
    </row>
    <row r="2960" spans="1:16">
      <c r="A2960" s="4"/>
      <c r="H2960" s="123"/>
      <c r="I2960" s="123"/>
      <c r="J2960" s="122"/>
      <c r="K2960" s="123"/>
      <c r="L2960" s="1"/>
      <c r="M2960" s="1"/>
      <c r="P2960" s="163"/>
    </row>
    <row r="2961" spans="1:16">
      <c r="A2961" s="4"/>
      <c r="H2961" s="123"/>
      <c r="I2961" s="123"/>
      <c r="J2961" s="122"/>
      <c r="K2961" s="123"/>
      <c r="L2961" s="1"/>
      <c r="M2961" s="1"/>
      <c r="P2961" s="163"/>
    </row>
    <row r="2962" spans="1:16">
      <c r="A2962" s="4"/>
      <c r="H2962" s="123"/>
      <c r="I2962" s="123"/>
      <c r="J2962" s="122"/>
      <c r="K2962" s="123"/>
      <c r="L2962" s="1"/>
      <c r="M2962" s="1"/>
      <c r="P2962" s="163"/>
    </row>
    <row r="2963" spans="1:16">
      <c r="A2963" s="4"/>
      <c r="H2963" s="123"/>
      <c r="I2963" s="123"/>
      <c r="J2963" s="122"/>
      <c r="K2963" s="123"/>
      <c r="L2963" s="1"/>
      <c r="M2963" s="1"/>
      <c r="P2963" s="163"/>
    </row>
    <row r="2964" spans="1:16">
      <c r="A2964" s="4"/>
      <c r="H2964" s="123"/>
      <c r="I2964" s="123"/>
      <c r="J2964" s="122"/>
      <c r="K2964" s="123"/>
      <c r="L2964" s="1"/>
      <c r="M2964" s="1"/>
      <c r="P2964" s="163"/>
    </row>
    <row r="2965" spans="1:16">
      <c r="A2965" s="4"/>
      <c r="H2965" s="123"/>
      <c r="I2965" s="123"/>
      <c r="J2965" s="122"/>
      <c r="K2965" s="123"/>
      <c r="L2965" s="1"/>
      <c r="M2965" s="1"/>
      <c r="P2965" s="163"/>
    </row>
    <row r="2966" spans="1:16">
      <c r="A2966" s="4"/>
      <c r="H2966" s="123"/>
      <c r="I2966" s="123"/>
      <c r="J2966" s="122"/>
      <c r="K2966" s="123"/>
      <c r="L2966" s="1"/>
      <c r="M2966" s="1"/>
      <c r="P2966" s="163"/>
    </row>
    <row r="2967" spans="1:16">
      <c r="A2967" s="4"/>
      <c r="H2967" s="123"/>
      <c r="I2967" s="123"/>
      <c r="J2967" s="122"/>
      <c r="K2967" s="123"/>
      <c r="L2967" s="1"/>
      <c r="M2967" s="1"/>
      <c r="P2967" s="163"/>
    </row>
    <row r="2968" spans="1:16">
      <c r="A2968" s="4"/>
      <c r="H2968" s="123"/>
      <c r="I2968" s="123"/>
      <c r="J2968" s="122"/>
      <c r="K2968" s="123"/>
      <c r="L2968" s="1"/>
      <c r="M2968" s="1"/>
      <c r="P2968" s="163"/>
    </row>
    <row r="2969" spans="1:16">
      <c r="A2969" s="4"/>
      <c r="H2969" s="123"/>
      <c r="I2969" s="123"/>
      <c r="J2969" s="122"/>
      <c r="K2969" s="123"/>
      <c r="L2969" s="1"/>
      <c r="M2969" s="1"/>
      <c r="P2969" s="163"/>
    </row>
    <row r="2970" spans="1:16">
      <c r="A2970" s="4"/>
      <c r="H2970" s="123"/>
      <c r="I2970" s="123"/>
      <c r="J2970" s="122"/>
      <c r="K2970" s="123"/>
      <c r="L2970" s="1"/>
      <c r="M2970" s="1"/>
      <c r="P2970" s="163"/>
    </row>
    <row r="2971" spans="1:16">
      <c r="A2971" s="4"/>
      <c r="H2971" s="123"/>
      <c r="I2971" s="123"/>
      <c r="J2971" s="122"/>
      <c r="K2971" s="123"/>
      <c r="L2971" s="1"/>
      <c r="M2971" s="1"/>
      <c r="P2971" s="163"/>
    </row>
    <row r="2972" spans="1:16">
      <c r="A2972" s="4"/>
      <c r="H2972" s="123"/>
      <c r="I2972" s="123"/>
      <c r="J2972" s="122"/>
      <c r="K2972" s="123"/>
      <c r="L2972" s="1"/>
      <c r="M2972" s="1"/>
      <c r="P2972" s="163"/>
    </row>
    <row r="2973" spans="1:16">
      <c r="A2973" s="4"/>
      <c r="H2973" s="123"/>
      <c r="I2973" s="123"/>
      <c r="J2973" s="122"/>
      <c r="K2973" s="123"/>
      <c r="L2973" s="1"/>
      <c r="M2973" s="1"/>
      <c r="P2973" s="163"/>
    </row>
    <row r="2974" spans="1:16">
      <c r="A2974" s="4"/>
      <c r="H2974" s="123"/>
      <c r="I2974" s="123"/>
      <c r="J2974" s="122"/>
      <c r="K2974" s="123"/>
      <c r="L2974" s="1"/>
      <c r="M2974" s="1"/>
      <c r="P2974" s="163"/>
    </row>
    <row r="2975" spans="1:16">
      <c r="A2975" s="4"/>
      <c r="H2975" s="123"/>
      <c r="I2975" s="123"/>
      <c r="J2975" s="122"/>
      <c r="K2975" s="123"/>
      <c r="L2975" s="1"/>
      <c r="M2975" s="1"/>
      <c r="P2975" s="163"/>
    </row>
    <row r="2976" spans="1:16">
      <c r="A2976" s="4"/>
      <c r="H2976" s="123"/>
      <c r="I2976" s="123"/>
      <c r="J2976" s="122"/>
      <c r="K2976" s="123"/>
      <c r="L2976" s="1"/>
      <c r="M2976" s="1"/>
      <c r="P2976" s="163"/>
    </row>
    <row r="2977" spans="1:16">
      <c r="A2977" s="4"/>
      <c r="H2977" s="123"/>
      <c r="I2977" s="123"/>
      <c r="J2977" s="122"/>
      <c r="K2977" s="123"/>
      <c r="L2977" s="1"/>
      <c r="M2977" s="1"/>
      <c r="P2977" s="163"/>
    </row>
    <row r="2978" spans="1:16">
      <c r="A2978" s="4"/>
      <c r="H2978" s="123"/>
      <c r="I2978" s="123"/>
      <c r="J2978" s="122"/>
      <c r="K2978" s="123"/>
      <c r="L2978" s="1"/>
      <c r="M2978" s="1"/>
      <c r="P2978" s="163"/>
    </row>
    <row r="2979" spans="1:16">
      <c r="A2979" s="4"/>
      <c r="H2979" s="123"/>
      <c r="I2979" s="123"/>
      <c r="J2979" s="122"/>
      <c r="K2979" s="123"/>
      <c r="L2979" s="1"/>
      <c r="M2979" s="1"/>
      <c r="P2979" s="163"/>
    </row>
    <row r="2980" spans="1:16">
      <c r="A2980" s="4"/>
      <c r="H2980" s="123"/>
      <c r="I2980" s="123"/>
      <c r="J2980" s="122"/>
      <c r="K2980" s="123"/>
      <c r="L2980" s="1"/>
      <c r="M2980" s="1"/>
      <c r="P2980" s="163"/>
    </row>
    <row r="2981" spans="1:16">
      <c r="A2981" s="4"/>
      <c r="H2981" s="123"/>
      <c r="I2981" s="123"/>
      <c r="J2981" s="122"/>
      <c r="K2981" s="123"/>
      <c r="L2981" s="1"/>
      <c r="M2981" s="1"/>
      <c r="P2981" s="163"/>
    </row>
    <row r="2982" spans="1:16">
      <c r="A2982" s="4"/>
      <c r="H2982" s="123"/>
      <c r="I2982" s="123"/>
      <c r="J2982" s="122"/>
      <c r="K2982" s="123"/>
      <c r="L2982" s="1"/>
      <c r="M2982" s="1"/>
      <c r="P2982" s="163"/>
    </row>
    <row r="2983" spans="1:16">
      <c r="A2983" s="4"/>
      <c r="H2983" s="123"/>
      <c r="I2983" s="123"/>
      <c r="J2983" s="122"/>
      <c r="K2983" s="123"/>
      <c r="L2983" s="1"/>
      <c r="M2983" s="1"/>
      <c r="P2983" s="163"/>
    </row>
    <row r="2984" spans="1:16">
      <c r="A2984" s="4"/>
      <c r="H2984" s="123"/>
      <c r="I2984" s="123"/>
      <c r="J2984" s="122"/>
      <c r="K2984" s="123"/>
      <c r="L2984" s="1"/>
      <c r="M2984" s="1"/>
      <c r="P2984" s="163"/>
    </row>
    <row r="2985" spans="1:16">
      <c r="A2985" s="4"/>
      <c r="H2985" s="123"/>
      <c r="I2985" s="123"/>
      <c r="J2985" s="122"/>
      <c r="K2985" s="123"/>
      <c r="L2985" s="1"/>
      <c r="M2985" s="1"/>
      <c r="P2985" s="163"/>
    </row>
    <row r="2986" spans="1:16">
      <c r="A2986" s="4"/>
      <c r="H2986" s="123"/>
      <c r="I2986" s="123"/>
      <c r="J2986" s="122"/>
      <c r="K2986" s="123"/>
      <c r="L2986" s="1"/>
      <c r="M2986" s="1"/>
      <c r="P2986" s="163"/>
    </row>
    <row r="2987" spans="1:16">
      <c r="A2987" s="4"/>
      <c r="H2987" s="123"/>
      <c r="I2987" s="123"/>
      <c r="J2987" s="122"/>
      <c r="K2987" s="123"/>
      <c r="L2987" s="1"/>
      <c r="M2987" s="1"/>
      <c r="P2987" s="163"/>
    </row>
    <row r="2988" spans="1:16">
      <c r="A2988" s="4"/>
      <c r="H2988" s="123"/>
      <c r="I2988" s="123"/>
      <c r="J2988" s="122"/>
      <c r="K2988" s="123"/>
      <c r="L2988" s="1"/>
      <c r="M2988" s="1"/>
      <c r="P2988" s="163"/>
    </row>
    <row r="2989" spans="1:16">
      <c r="A2989" s="4"/>
      <c r="H2989" s="123"/>
      <c r="I2989" s="123"/>
      <c r="J2989" s="122"/>
      <c r="K2989" s="123"/>
      <c r="L2989" s="1"/>
      <c r="M2989" s="1"/>
      <c r="P2989" s="163"/>
    </row>
    <row r="2990" spans="1:16">
      <c r="A2990" s="4"/>
      <c r="H2990" s="123"/>
      <c r="I2990" s="123"/>
      <c r="J2990" s="122"/>
      <c r="K2990" s="123"/>
      <c r="L2990" s="1"/>
      <c r="M2990" s="1"/>
      <c r="P2990" s="163"/>
    </row>
    <row r="2991" spans="1:16">
      <c r="A2991" s="4"/>
      <c r="H2991" s="123"/>
      <c r="I2991" s="123"/>
      <c r="J2991" s="122"/>
      <c r="K2991" s="123"/>
      <c r="L2991" s="1"/>
      <c r="M2991" s="1"/>
      <c r="P2991" s="163"/>
    </row>
    <row r="2992" spans="1:16">
      <c r="A2992" s="4"/>
      <c r="H2992" s="123"/>
      <c r="I2992" s="123"/>
      <c r="J2992" s="122"/>
      <c r="K2992" s="123"/>
      <c r="L2992" s="1"/>
      <c r="M2992" s="1"/>
      <c r="P2992" s="163"/>
    </row>
    <row r="2993" spans="1:16">
      <c r="A2993" s="4"/>
      <c r="H2993" s="123"/>
      <c r="I2993" s="123"/>
      <c r="J2993" s="122"/>
      <c r="K2993" s="123"/>
      <c r="L2993" s="1"/>
      <c r="M2993" s="1"/>
      <c r="P2993" s="163"/>
    </row>
    <row r="2994" spans="1:16">
      <c r="A2994" s="4"/>
      <c r="H2994" s="123"/>
      <c r="I2994" s="123"/>
      <c r="J2994" s="122"/>
      <c r="K2994" s="123"/>
      <c r="L2994" s="1"/>
      <c r="M2994" s="1"/>
      <c r="P2994" s="163"/>
    </row>
    <row r="2995" spans="1:16">
      <c r="A2995" s="4"/>
      <c r="H2995" s="123"/>
      <c r="I2995" s="123"/>
      <c r="J2995" s="122"/>
      <c r="K2995" s="123"/>
      <c r="L2995" s="1"/>
      <c r="M2995" s="1"/>
      <c r="P2995" s="163"/>
    </row>
    <row r="2996" spans="1:16">
      <c r="A2996" s="4"/>
      <c r="H2996" s="123"/>
      <c r="I2996" s="123"/>
      <c r="J2996" s="122"/>
      <c r="K2996" s="123"/>
      <c r="L2996" s="1"/>
      <c r="M2996" s="1"/>
      <c r="P2996" s="163"/>
    </row>
    <row r="2997" spans="1:16">
      <c r="A2997" s="4"/>
      <c r="H2997" s="123"/>
      <c r="I2997" s="123"/>
      <c r="J2997" s="122"/>
      <c r="K2997" s="123"/>
      <c r="L2997" s="1"/>
      <c r="M2997" s="1"/>
      <c r="P2997" s="163"/>
    </row>
    <row r="2998" spans="1:16">
      <c r="A2998" s="4"/>
      <c r="H2998" s="123"/>
      <c r="I2998" s="123"/>
      <c r="J2998" s="122"/>
      <c r="K2998" s="123"/>
      <c r="L2998" s="1"/>
      <c r="M2998" s="1"/>
      <c r="P2998" s="163"/>
    </row>
    <row r="2999" spans="1:16">
      <c r="A2999" s="4"/>
      <c r="H2999" s="123"/>
      <c r="I2999" s="123"/>
      <c r="J2999" s="122"/>
      <c r="K2999" s="123"/>
      <c r="L2999" s="1"/>
      <c r="M2999" s="1"/>
      <c r="P2999" s="163"/>
    </row>
    <row r="3000" spans="1:16">
      <c r="A3000" s="4"/>
      <c r="H3000" s="123"/>
      <c r="I3000" s="123"/>
      <c r="J3000" s="122"/>
      <c r="K3000" s="123"/>
      <c r="L3000" s="1"/>
      <c r="M3000" s="1"/>
      <c r="P3000" s="163"/>
    </row>
    <row r="3001" spans="1:16">
      <c r="A3001" s="4"/>
      <c r="H3001" s="123"/>
      <c r="I3001" s="123"/>
      <c r="J3001" s="122"/>
      <c r="K3001" s="123"/>
      <c r="L3001" s="1"/>
      <c r="M3001" s="1"/>
      <c r="P3001" s="163"/>
    </row>
    <row r="3002" spans="1:16">
      <c r="A3002" s="4"/>
      <c r="H3002" s="123"/>
      <c r="I3002" s="123"/>
      <c r="J3002" s="122"/>
      <c r="K3002" s="123"/>
      <c r="L3002" s="1"/>
      <c r="M3002" s="1"/>
      <c r="P3002" s="163"/>
    </row>
    <row r="3003" spans="1:16">
      <c r="A3003" s="4"/>
      <c r="H3003" s="123"/>
      <c r="I3003" s="123"/>
      <c r="J3003" s="122"/>
      <c r="K3003" s="123"/>
      <c r="L3003" s="1"/>
      <c r="M3003" s="1"/>
      <c r="P3003" s="163"/>
    </row>
    <row r="3004" spans="1:16">
      <c r="A3004" s="4"/>
      <c r="H3004" s="123"/>
      <c r="I3004" s="123"/>
      <c r="J3004" s="122"/>
      <c r="K3004" s="123"/>
      <c r="L3004" s="1"/>
      <c r="M3004" s="1"/>
      <c r="P3004" s="163"/>
    </row>
    <row r="3005" spans="1:16">
      <c r="A3005" s="4"/>
      <c r="H3005" s="123"/>
      <c r="I3005" s="123"/>
      <c r="J3005" s="122"/>
      <c r="K3005" s="123"/>
      <c r="L3005" s="1"/>
      <c r="M3005" s="1"/>
      <c r="P3005" s="163"/>
    </row>
    <row r="3006" spans="1:16">
      <c r="A3006" s="4"/>
      <c r="H3006" s="123"/>
      <c r="I3006" s="123"/>
      <c r="J3006" s="122"/>
      <c r="K3006" s="123"/>
      <c r="L3006" s="1"/>
      <c r="M3006" s="1"/>
      <c r="P3006" s="163"/>
    </row>
    <row r="3007" spans="1:16">
      <c r="A3007" s="4"/>
      <c r="H3007" s="123"/>
      <c r="I3007" s="123"/>
      <c r="J3007" s="122"/>
      <c r="K3007" s="123"/>
      <c r="L3007" s="1"/>
      <c r="M3007" s="1"/>
      <c r="P3007" s="163"/>
    </row>
    <row r="3008" spans="1:16">
      <c r="A3008" s="4"/>
      <c r="H3008" s="123"/>
      <c r="I3008" s="123"/>
      <c r="J3008" s="122"/>
      <c r="K3008" s="123"/>
      <c r="L3008" s="1"/>
      <c r="M3008" s="1"/>
      <c r="P3008" s="163"/>
    </row>
    <row r="3009" spans="1:16">
      <c r="A3009" s="4"/>
      <c r="H3009" s="123"/>
      <c r="I3009" s="123"/>
      <c r="J3009" s="122"/>
      <c r="K3009" s="123"/>
      <c r="L3009" s="1"/>
      <c r="M3009" s="1"/>
      <c r="P3009" s="163"/>
    </row>
    <row r="3010" spans="1:16">
      <c r="A3010" s="4"/>
      <c r="H3010" s="123"/>
      <c r="I3010" s="123"/>
      <c r="J3010" s="122"/>
      <c r="K3010" s="123"/>
      <c r="L3010" s="1"/>
      <c r="M3010" s="1"/>
      <c r="P3010" s="163"/>
    </row>
    <row r="3011" spans="1:16">
      <c r="A3011" s="4"/>
      <c r="H3011" s="123"/>
      <c r="I3011" s="123"/>
      <c r="J3011" s="122"/>
      <c r="K3011" s="123"/>
      <c r="L3011" s="1"/>
      <c r="M3011" s="1"/>
      <c r="P3011" s="163"/>
    </row>
    <row r="3012" spans="1:16">
      <c r="A3012" s="4"/>
      <c r="H3012" s="123"/>
      <c r="I3012" s="123"/>
      <c r="J3012" s="122"/>
      <c r="K3012" s="123"/>
      <c r="L3012" s="1"/>
      <c r="M3012" s="1"/>
      <c r="P3012" s="163"/>
    </row>
    <row r="3013" spans="1:16">
      <c r="A3013" s="4"/>
      <c r="H3013" s="123"/>
      <c r="I3013" s="123"/>
      <c r="J3013" s="122"/>
      <c r="K3013" s="123"/>
      <c r="L3013" s="1"/>
      <c r="M3013" s="1"/>
      <c r="P3013" s="163"/>
    </row>
    <row r="3014" spans="1:16">
      <c r="A3014" s="4"/>
      <c r="H3014" s="123"/>
      <c r="I3014" s="123"/>
      <c r="J3014" s="122"/>
      <c r="K3014" s="123"/>
      <c r="L3014" s="1"/>
      <c r="M3014" s="1"/>
      <c r="P3014" s="163"/>
    </row>
    <row r="3015" spans="1:16">
      <c r="A3015" s="4"/>
      <c r="H3015" s="123"/>
      <c r="I3015" s="123"/>
      <c r="J3015" s="122"/>
      <c r="K3015" s="123"/>
      <c r="L3015" s="1"/>
      <c r="M3015" s="1"/>
      <c r="P3015" s="163"/>
    </row>
    <row r="3016" spans="1:16">
      <c r="A3016" s="4"/>
      <c r="H3016" s="123"/>
      <c r="I3016" s="123"/>
      <c r="J3016" s="122"/>
      <c r="K3016" s="123"/>
      <c r="L3016" s="1"/>
      <c r="M3016" s="1"/>
      <c r="P3016" s="163"/>
    </row>
    <row r="3017" spans="1:16">
      <c r="A3017" s="4"/>
      <c r="H3017" s="123"/>
      <c r="I3017" s="123"/>
      <c r="J3017" s="122"/>
      <c r="K3017" s="123"/>
      <c r="L3017" s="1"/>
      <c r="M3017" s="1"/>
      <c r="P3017" s="163"/>
    </row>
    <row r="3018" spans="1:16">
      <c r="A3018" s="4"/>
      <c r="H3018" s="123"/>
      <c r="I3018" s="123"/>
      <c r="J3018" s="122"/>
      <c r="K3018" s="123"/>
      <c r="L3018" s="1"/>
      <c r="M3018" s="1"/>
      <c r="P3018" s="163"/>
    </row>
    <row r="3019" spans="1:16">
      <c r="A3019" s="4"/>
      <c r="H3019" s="123"/>
      <c r="I3019" s="123"/>
      <c r="J3019" s="122"/>
      <c r="K3019" s="123"/>
      <c r="L3019" s="1"/>
      <c r="M3019" s="1"/>
      <c r="P3019" s="163"/>
    </row>
    <row r="3020" spans="1:16">
      <c r="A3020" s="4"/>
      <c r="H3020" s="123"/>
      <c r="I3020" s="123"/>
      <c r="J3020" s="122"/>
      <c r="K3020" s="123"/>
      <c r="L3020" s="1"/>
      <c r="M3020" s="1"/>
      <c r="P3020" s="163"/>
    </row>
    <row r="3021" spans="1:16">
      <c r="A3021" s="4"/>
      <c r="H3021" s="123"/>
      <c r="I3021" s="123"/>
      <c r="J3021" s="122"/>
      <c r="K3021" s="123"/>
      <c r="L3021" s="1"/>
      <c r="M3021" s="1"/>
      <c r="P3021" s="163"/>
    </row>
    <row r="3022" spans="1:16">
      <c r="A3022" s="4"/>
      <c r="H3022" s="123"/>
      <c r="I3022" s="123"/>
      <c r="J3022" s="122"/>
      <c r="K3022" s="123"/>
      <c r="L3022" s="1"/>
      <c r="M3022" s="1"/>
      <c r="P3022" s="163"/>
    </row>
    <row r="3023" spans="1:16">
      <c r="A3023" s="4"/>
      <c r="H3023" s="123"/>
      <c r="I3023" s="123"/>
      <c r="J3023" s="122"/>
      <c r="K3023" s="123"/>
      <c r="L3023" s="1"/>
      <c r="M3023" s="1"/>
      <c r="P3023" s="163"/>
    </row>
    <row r="3024" spans="1:16">
      <c r="A3024" s="4"/>
      <c r="H3024" s="123"/>
      <c r="I3024" s="123"/>
      <c r="J3024" s="122"/>
      <c r="K3024" s="123"/>
      <c r="L3024" s="1"/>
      <c r="M3024" s="1"/>
      <c r="P3024" s="163"/>
    </row>
    <row r="3025" spans="1:16">
      <c r="A3025" s="4"/>
      <c r="H3025" s="123"/>
      <c r="I3025" s="123"/>
      <c r="J3025" s="122"/>
      <c r="K3025" s="123"/>
      <c r="L3025" s="1"/>
      <c r="M3025" s="1"/>
      <c r="P3025" s="163"/>
    </row>
    <row r="3026" spans="1:16">
      <c r="A3026" s="4"/>
      <c r="H3026" s="123"/>
      <c r="I3026" s="123"/>
      <c r="J3026" s="122"/>
      <c r="K3026" s="123"/>
      <c r="L3026" s="1"/>
      <c r="M3026" s="1"/>
      <c r="P3026" s="163"/>
    </row>
    <row r="3027" spans="1:16">
      <c r="A3027" s="4"/>
      <c r="H3027" s="123"/>
      <c r="I3027" s="123"/>
      <c r="J3027" s="122"/>
      <c r="K3027" s="123"/>
      <c r="L3027" s="1"/>
      <c r="M3027" s="1"/>
      <c r="P3027" s="163"/>
    </row>
    <row r="3028" spans="1:16">
      <c r="A3028" s="4"/>
      <c r="H3028" s="123"/>
      <c r="I3028" s="123"/>
      <c r="J3028" s="122"/>
      <c r="K3028" s="123"/>
      <c r="L3028" s="1"/>
      <c r="M3028" s="1"/>
      <c r="P3028" s="163"/>
    </row>
    <row r="3029" spans="1:16">
      <c r="A3029" s="4"/>
      <c r="H3029" s="123"/>
      <c r="I3029" s="123"/>
      <c r="J3029" s="122"/>
      <c r="K3029" s="123"/>
      <c r="L3029" s="1"/>
      <c r="M3029" s="1"/>
      <c r="P3029" s="163"/>
    </row>
    <row r="3030" spans="1:16">
      <c r="A3030" s="4"/>
      <c r="H3030" s="123"/>
      <c r="I3030" s="123"/>
      <c r="J3030" s="122"/>
      <c r="K3030" s="123"/>
      <c r="L3030" s="1"/>
      <c r="M3030" s="1"/>
      <c r="P3030" s="163"/>
    </row>
    <row r="3031" spans="1:16">
      <c r="A3031" s="4"/>
      <c r="H3031" s="123"/>
      <c r="I3031" s="123"/>
      <c r="J3031" s="122"/>
      <c r="K3031" s="123"/>
      <c r="L3031" s="1"/>
      <c r="M3031" s="1"/>
      <c r="P3031" s="163"/>
    </row>
    <row r="3032" spans="1:16">
      <c r="A3032" s="4"/>
      <c r="H3032" s="123"/>
      <c r="I3032" s="123"/>
      <c r="J3032" s="122"/>
      <c r="K3032" s="123"/>
      <c r="L3032" s="1"/>
      <c r="M3032" s="1"/>
      <c r="P3032" s="163"/>
    </row>
    <row r="3033" spans="1:16">
      <c r="A3033" s="4"/>
      <c r="H3033" s="123"/>
      <c r="I3033" s="123"/>
      <c r="J3033" s="122"/>
      <c r="K3033" s="123"/>
      <c r="L3033" s="1"/>
      <c r="M3033" s="1"/>
      <c r="P3033" s="163"/>
    </row>
    <row r="3034" spans="1:16">
      <c r="A3034" s="4"/>
      <c r="H3034" s="123"/>
      <c r="I3034" s="123"/>
      <c r="J3034" s="122"/>
      <c r="K3034" s="123"/>
      <c r="L3034" s="1"/>
      <c r="M3034" s="1"/>
      <c r="P3034" s="163"/>
    </row>
    <row r="3035" spans="1:16">
      <c r="A3035" s="4"/>
      <c r="H3035" s="123"/>
      <c r="I3035" s="123"/>
      <c r="J3035" s="122"/>
      <c r="K3035" s="123"/>
      <c r="L3035" s="1"/>
      <c r="M3035" s="1"/>
      <c r="P3035" s="163"/>
    </row>
    <row r="3036" spans="1:16">
      <c r="A3036" s="4"/>
      <c r="H3036" s="123"/>
      <c r="I3036" s="123"/>
      <c r="J3036" s="122"/>
      <c r="K3036" s="123"/>
      <c r="L3036" s="1"/>
      <c r="M3036" s="1"/>
      <c r="P3036" s="163"/>
    </row>
    <row r="3037" spans="1:16">
      <c r="A3037" s="4"/>
      <c r="H3037" s="123"/>
      <c r="I3037" s="123"/>
      <c r="J3037" s="122"/>
      <c r="K3037" s="123"/>
      <c r="L3037" s="1"/>
      <c r="M3037" s="1"/>
      <c r="P3037" s="163"/>
    </row>
    <row r="3038" spans="1:16">
      <c r="A3038" s="4"/>
      <c r="H3038" s="123"/>
      <c r="I3038" s="123"/>
      <c r="J3038" s="122"/>
      <c r="K3038" s="123"/>
      <c r="L3038" s="1"/>
      <c r="M3038" s="1"/>
      <c r="P3038" s="163"/>
    </row>
    <row r="3039" spans="1:16">
      <c r="A3039" s="4"/>
      <c r="H3039" s="123"/>
      <c r="I3039" s="123"/>
      <c r="J3039" s="122"/>
      <c r="K3039" s="123"/>
      <c r="L3039" s="1"/>
      <c r="M3039" s="1"/>
      <c r="P3039" s="163"/>
    </row>
    <row r="3040" spans="1:16">
      <c r="A3040" s="4"/>
      <c r="H3040" s="123"/>
      <c r="I3040" s="123"/>
      <c r="J3040" s="122"/>
      <c r="K3040" s="123"/>
      <c r="L3040" s="1"/>
      <c r="M3040" s="1"/>
      <c r="P3040" s="163"/>
    </row>
    <row r="3041" spans="1:16">
      <c r="A3041" s="4"/>
      <c r="H3041" s="123"/>
      <c r="I3041" s="123"/>
      <c r="J3041" s="122"/>
      <c r="K3041" s="123"/>
      <c r="L3041" s="1"/>
      <c r="M3041" s="1"/>
      <c r="P3041" s="163"/>
    </row>
    <row r="3042" spans="1:16">
      <c r="A3042" s="4"/>
      <c r="H3042" s="123"/>
      <c r="I3042" s="123"/>
      <c r="J3042" s="122"/>
      <c r="K3042" s="123"/>
      <c r="L3042" s="1"/>
      <c r="M3042" s="1"/>
      <c r="P3042" s="163"/>
    </row>
    <row r="3043" spans="1:16">
      <c r="A3043" s="4"/>
      <c r="H3043" s="123"/>
      <c r="I3043" s="123"/>
      <c r="J3043" s="122"/>
      <c r="K3043" s="123"/>
      <c r="L3043" s="1"/>
      <c r="M3043" s="1"/>
      <c r="P3043" s="163"/>
    </row>
    <row r="3044" spans="1:16">
      <c r="A3044" s="4"/>
      <c r="H3044" s="123"/>
      <c r="I3044" s="123"/>
      <c r="J3044" s="122"/>
      <c r="K3044" s="123"/>
      <c r="L3044" s="1"/>
      <c r="M3044" s="1"/>
      <c r="P3044" s="163"/>
    </row>
    <row r="3045" spans="1:16">
      <c r="A3045" s="4"/>
      <c r="H3045" s="123"/>
      <c r="I3045" s="123"/>
      <c r="J3045" s="122"/>
      <c r="K3045" s="123"/>
      <c r="L3045" s="1"/>
      <c r="M3045" s="1"/>
      <c r="P3045" s="163"/>
    </row>
    <row r="3046" spans="1:16">
      <c r="A3046" s="4"/>
      <c r="H3046" s="123"/>
      <c r="I3046" s="123"/>
      <c r="J3046" s="122"/>
      <c r="K3046" s="123"/>
      <c r="L3046" s="1"/>
      <c r="M3046" s="1"/>
      <c r="P3046" s="163"/>
    </row>
    <row r="3047" spans="1:16">
      <c r="A3047" s="4"/>
      <c r="H3047" s="123"/>
      <c r="I3047" s="123"/>
      <c r="J3047" s="122"/>
      <c r="K3047" s="123"/>
      <c r="L3047" s="1"/>
      <c r="M3047" s="1"/>
      <c r="P3047" s="163"/>
    </row>
    <row r="3048" spans="1:16">
      <c r="A3048" s="4"/>
      <c r="H3048" s="123"/>
      <c r="I3048" s="123"/>
      <c r="J3048" s="122"/>
      <c r="K3048" s="123"/>
      <c r="L3048" s="1"/>
      <c r="M3048" s="1"/>
      <c r="P3048" s="163"/>
    </row>
    <row r="3049" spans="1:16">
      <c r="A3049" s="4"/>
      <c r="H3049" s="123"/>
      <c r="I3049" s="123"/>
      <c r="J3049" s="122"/>
      <c r="K3049" s="123"/>
      <c r="L3049" s="1"/>
      <c r="M3049" s="1"/>
      <c r="P3049" s="163"/>
    </row>
    <row r="3050" spans="1:16">
      <c r="A3050" s="4"/>
      <c r="H3050" s="123"/>
      <c r="I3050" s="123"/>
      <c r="J3050" s="122"/>
      <c r="K3050" s="123"/>
      <c r="L3050" s="1"/>
      <c r="M3050" s="1"/>
      <c r="P3050" s="163"/>
    </row>
    <row r="3051" spans="1:16">
      <c r="A3051" s="4"/>
      <c r="H3051" s="123"/>
      <c r="I3051" s="123"/>
      <c r="J3051" s="122"/>
      <c r="K3051" s="123"/>
      <c r="L3051" s="1"/>
      <c r="M3051" s="1"/>
      <c r="P3051" s="163"/>
    </row>
    <row r="3052" spans="1:16">
      <c r="A3052" s="4"/>
      <c r="H3052" s="123"/>
      <c r="I3052" s="123"/>
      <c r="J3052" s="122"/>
      <c r="K3052" s="123"/>
      <c r="L3052" s="1"/>
      <c r="M3052" s="1"/>
      <c r="P3052" s="163"/>
    </row>
    <row r="3053" spans="1:16">
      <c r="A3053" s="4"/>
      <c r="H3053" s="123"/>
      <c r="I3053" s="123"/>
      <c r="J3053" s="122"/>
      <c r="K3053" s="123"/>
      <c r="L3053" s="1"/>
      <c r="M3053" s="1"/>
      <c r="P3053" s="163"/>
    </row>
    <row r="3054" spans="1:16">
      <c r="A3054" s="4"/>
      <c r="H3054" s="123"/>
      <c r="I3054" s="123"/>
      <c r="J3054" s="122"/>
      <c r="K3054" s="123"/>
      <c r="L3054" s="1"/>
      <c r="M3054" s="1"/>
      <c r="P3054" s="163"/>
    </row>
    <row r="3055" spans="1:16">
      <c r="A3055" s="4"/>
      <c r="H3055" s="123"/>
      <c r="I3055" s="123"/>
      <c r="J3055" s="122"/>
      <c r="K3055" s="123"/>
      <c r="L3055" s="1"/>
      <c r="M3055" s="1"/>
      <c r="P3055" s="163"/>
    </row>
    <row r="3056" spans="1:16">
      <c r="A3056" s="4"/>
      <c r="H3056" s="123"/>
      <c r="I3056" s="123"/>
      <c r="J3056" s="122"/>
      <c r="K3056" s="123"/>
      <c r="L3056" s="1"/>
      <c r="M3056" s="1"/>
      <c r="P3056" s="163"/>
    </row>
    <row r="3057" spans="1:16">
      <c r="A3057" s="4"/>
      <c r="H3057" s="123"/>
      <c r="I3057" s="123"/>
      <c r="J3057" s="122"/>
      <c r="K3057" s="123"/>
      <c r="L3057" s="1"/>
      <c r="M3057" s="1"/>
      <c r="P3057" s="163"/>
    </row>
    <row r="3058" spans="1:16">
      <c r="A3058" s="4"/>
      <c r="H3058" s="123"/>
      <c r="I3058" s="123"/>
      <c r="J3058" s="122"/>
      <c r="K3058" s="123"/>
      <c r="L3058" s="1"/>
      <c r="M3058" s="1"/>
      <c r="P3058" s="163"/>
    </row>
    <row r="3059" spans="1:16">
      <c r="A3059" s="4"/>
      <c r="H3059" s="123"/>
      <c r="I3059" s="123"/>
      <c r="J3059" s="122"/>
      <c r="K3059" s="123"/>
      <c r="L3059" s="1"/>
      <c r="M3059" s="1"/>
      <c r="P3059" s="163"/>
    </row>
    <row r="3060" spans="1:16">
      <c r="A3060" s="4"/>
      <c r="H3060" s="123"/>
      <c r="I3060" s="123"/>
      <c r="J3060" s="122"/>
      <c r="K3060" s="123"/>
      <c r="L3060" s="1"/>
      <c r="M3060" s="1"/>
      <c r="P3060" s="163"/>
    </row>
    <row r="3061" spans="1:16">
      <c r="A3061" s="4"/>
      <c r="H3061" s="123"/>
      <c r="I3061" s="123"/>
      <c r="J3061" s="122"/>
      <c r="K3061" s="123"/>
      <c r="L3061" s="1"/>
      <c r="M3061" s="1"/>
      <c r="P3061" s="163"/>
    </row>
    <row r="3062" spans="1:16">
      <c r="A3062" s="4"/>
      <c r="H3062" s="123"/>
      <c r="I3062" s="123"/>
      <c r="J3062" s="122"/>
      <c r="K3062" s="123"/>
      <c r="L3062" s="1"/>
      <c r="M3062" s="1"/>
      <c r="P3062" s="163"/>
    </row>
    <row r="3063" spans="1:16">
      <c r="A3063" s="4"/>
      <c r="H3063" s="123"/>
      <c r="I3063" s="123"/>
      <c r="J3063" s="122"/>
      <c r="K3063" s="123"/>
      <c r="L3063" s="1"/>
      <c r="M3063" s="1"/>
      <c r="P3063" s="163"/>
    </row>
    <row r="3064" spans="1:16">
      <c r="A3064" s="4"/>
      <c r="H3064" s="123"/>
      <c r="I3064" s="123"/>
      <c r="J3064" s="122"/>
      <c r="K3064" s="123"/>
      <c r="L3064" s="1"/>
      <c r="M3064" s="1"/>
      <c r="P3064" s="163"/>
    </row>
    <row r="3065" spans="1:16">
      <c r="A3065" s="4"/>
      <c r="H3065" s="123"/>
      <c r="I3065" s="123"/>
      <c r="J3065" s="122"/>
      <c r="K3065" s="123"/>
      <c r="L3065" s="1"/>
      <c r="M3065" s="1"/>
      <c r="P3065" s="163"/>
    </row>
    <row r="3066" spans="1:16">
      <c r="A3066" s="4"/>
      <c r="H3066" s="123"/>
      <c r="I3066" s="123"/>
      <c r="J3066" s="122"/>
      <c r="K3066" s="123"/>
      <c r="L3066" s="1"/>
      <c r="M3066" s="1"/>
      <c r="P3066" s="163"/>
    </row>
    <row r="3067" spans="1:16">
      <c r="A3067" s="4"/>
      <c r="H3067" s="123"/>
      <c r="I3067" s="123"/>
      <c r="J3067" s="122"/>
      <c r="K3067" s="123"/>
      <c r="L3067" s="1"/>
      <c r="M3067" s="1"/>
      <c r="P3067" s="163"/>
    </row>
    <row r="3068" spans="1:16">
      <c r="A3068" s="4"/>
      <c r="H3068" s="123"/>
      <c r="I3068" s="123"/>
      <c r="J3068" s="122"/>
      <c r="K3068" s="123"/>
      <c r="L3068" s="1"/>
      <c r="M3068" s="1"/>
      <c r="P3068" s="163"/>
    </row>
    <row r="3069" spans="1:16">
      <c r="A3069" s="4"/>
      <c r="H3069" s="123"/>
      <c r="I3069" s="123"/>
      <c r="J3069" s="122"/>
      <c r="K3069" s="123"/>
      <c r="L3069" s="1"/>
      <c r="M3069" s="1"/>
      <c r="P3069" s="163"/>
    </row>
    <row r="3070" spans="1:16">
      <c r="A3070" s="4"/>
      <c r="H3070" s="123"/>
      <c r="I3070" s="123"/>
      <c r="J3070" s="122"/>
      <c r="K3070" s="123"/>
      <c r="L3070" s="1"/>
      <c r="M3070" s="1"/>
      <c r="P3070" s="163"/>
    </row>
    <row r="3071" spans="1:16">
      <c r="A3071" s="4"/>
      <c r="H3071" s="123"/>
      <c r="I3071" s="123"/>
      <c r="J3071" s="122"/>
      <c r="K3071" s="123"/>
      <c r="L3071" s="1"/>
      <c r="M3071" s="1"/>
      <c r="P3071" s="163"/>
    </row>
    <row r="3072" spans="1:16">
      <c r="A3072" s="4"/>
      <c r="H3072" s="123"/>
      <c r="I3072" s="123"/>
      <c r="J3072" s="122"/>
      <c r="K3072" s="123"/>
      <c r="L3072" s="1"/>
      <c r="M3072" s="1"/>
      <c r="P3072" s="163"/>
    </row>
    <row r="3073" spans="1:16">
      <c r="A3073" s="4"/>
      <c r="H3073" s="123"/>
      <c r="I3073" s="123"/>
      <c r="J3073" s="122"/>
      <c r="K3073" s="123"/>
      <c r="L3073" s="1"/>
      <c r="M3073" s="1"/>
      <c r="P3073" s="163"/>
    </row>
    <row r="3074" spans="1:16">
      <c r="A3074" s="4"/>
      <c r="H3074" s="123"/>
      <c r="I3074" s="123"/>
      <c r="J3074" s="122"/>
      <c r="K3074" s="123"/>
      <c r="L3074" s="1"/>
      <c r="M3074" s="1"/>
      <c r="P3074" s="163"/>
    </row>
    <row r="3075" spans="1:16">
      <c r="A3075" s="4"/>
      <c r="H3075" s="123"/>
      <c r="I3075" s="123"/>
      <c r="J3075" s="122"/>
      <c r="K3075" s="123"/>
      <c r="L3075" s="1"/>
      <c r="M3075" s="1"/>
      <c r="P3075" s="163"/>
    </row>
    <row r="3076" spans="1:16">
      <c r="A3076" s="4"/>
      <c r="H3076" s="123"/>
      <c r="I3076" s="123"/>
      <c r="J3076" s="122"/>
      <c r="K3076" s="123"/>
      <c r="L3076" s="1"/>
      <c r="M3076" s="1"/>
      <c r="P3076" s="163"/>
    </row>
    <row r="3077" spans="1:16">
      <c r="A3077" s="4"/>
      <c r="H3077" s="123"/>
      <c r="I3077" s="123"/>
      <c r="J3077" s="122"/>
      <c r="K3077" s="123"/>
      <c r="L3077" s="1"/>
      <c r="M3077" s="1"/>
      <c r="P3077" s="163"/>
    </row>
    <row r="3078" spans="1:16">
      <c r="A3078" s="4"/>
      <c r="H3078" s="123"/>
      <c r="I3078" s="123"/>
      <c r="J3078" s="122"/>
      <c r="K3078" s="123"/>
      <c r="L3078" s="1"/>
      <c r="M3078" s="1"/>
      <c r="P3078" s="163"/>
    </row>
    <row r="3079" spans="1:16">
      <c r="A3079" s="4"/>
      <c r="H3079" s="123"/>
      <c r="I3079" s="123"/>
      <c r="J3079" s="122"/>
      <c r="K3079" s="123"/>
      <c r="L3079" s="1"/>
      <c r="M3079" s="1"/>
      <c r="P3079" s="163"/>
    </row>
    <row r="3080" spans="1:16">
      <c r="A3080" s="4"/>
      <c r="H3080" s="123"/>
      <c r="I3080" s="123"/>
      <c r="J3080" s="122"/>
      <c r="K3080" s="123"/>
      <c r="L3080" s="1"/>
      <c r="M3080" s="1"/>
      <c r="P3080" s="163"/>
    </row>
    <row r="3081" spans="1:16">
      <c r="A3081" s="4"/>
      <c r="H3081" s="123"/>
      <c r="I3081" s="123"/>
      <c r="J3081" s="122"/>
      <c r="K3081" s="123"/>
      <c r="L3081" s="1"/>
      <c r="M3081" s="1"/>
      <c r="P3081" s="163"/>
    </row>
    <row r="3082" spans="1:16">
      <c r="A3082" s="4"/>
      <c r="H3082" s="123"/>
      <c r="I3082" s="123"/>
      <c r="J3082" s="122"/>
      <c r="K3082" s="123"/>
      <c r="L3082" s="1"/>
      <c r="M3082" s="1"/>
      <c r="P3082" s="163"/>
    </row>
    <row r="3083" spans="1:16">
      <c r="A3083" s="4"/>
      <c r="H3083" s="123"/>
      <c r="I3083" s="123"/>
      <c r="J3083" s="122"/>
      <c r="K3083" s="123"/>
      <c r="L3083" s="1"/>
      <c r="M3083" s="1"/>
      <c r="P3083" s="163"/>
    </row>
    <row r="3084" spans="1:16">
      <c r="A3084" s="4"/>
      <c r="H3084" s="123"/>
      <c r="I3084" s="123"/>
      <c r="J3084" s="122"/>
      <c r="K3084" s="123"/>
      <c r="L3084" s="1"/>
      <c r="M3084" s="1"/>
      <c r="P3084" s="163"/>
    </row>
    <row r="3085" spans="1:16">
      <c r="A3085" s="4"/>
      <c r="H3085" s="123"/>
      <c r="I3085" s="123"/>
      <c r="J3085" s="122"/>
      <c r="K3085" s="123"/>
      <c r="L3085" s="1"/>
      <c r="M3085" s="1"/>
      <c r="P3085" s="163"/>
    </row>
    <row r="3086" spans="1:16">
      <c r="A3086" s="4"/>
      <c r="H3086" s="123"/>
      <c r="I3086" s="123"/>
      <c r="J3086" s="122"/>
      <c r="K3086" s="123"/>
      <c r="L3086" s="1"/>
      <c r="M3086" s="1"/>
      <c r="P3086" s="163"/>
    </row>
    <row r="3087" spans="1:16">
      <c r="A3087" s="4"/>
      <c r="H3087" s="123"/>
      <c r="I3087" s="123"/>
      <c r="J3087" s="122"/>
      <c r="K3087" s="123"/>
      <c r="L3087" s="1"/>
      <c r="M3087" s="1"/>
      <c r="P3087" s="163"/>
    </row>
    <row r="3088" spans="1:16">
      <c r="A3088" s="4"/>
      <c r="H3088" s="123"/>
      <c r="I3088" s="123"/>
      <c r="J3088" s="122"/>
      <c r="K3088" s="123"/>
      <c r="L3088" s="1"/>
      <c r="M3088" s="1"/>
      <c r="P3088" s="163"/>
    </row>
    <row r="3089" spans="1:16">
      <c r="A3089" s="4"/>
      <c r="H3089" s="123"/>
      <c r="I3089" s="123"/>
      <c r="J3089" s="122"/>
      <c r="K3089" s="123"/>
      <c r="L3089" s="1"/>
      <c r="M3089" s="1"/>
      <c r="P3089" s="163"/>
    </row>
    <row r="3090" spans="1:16">
      <c r="A3090" s="4"/>
      <c r="H3090" s="123"/>
      <c r="I3090" s="123"/>
      <c r="J3090" s="122"/>
      <c r="K3090" s="123"/>
      <c r="L3090" s="1"/>
      <c r="M3090" s="1"/>
      <c r="P3090" s="163"/>
    </row>
    <row r="3091" spans="1:16">
      <c r="A3091" s="4"/>
      <c r="H3091" s="123"/>
      <c r="I3091" s="123"/>
      <c r="J3091" s="122"/>
      <c r="K3091" s="123"/>
      <c r="L3091" s="1"/>
      <c r="M3091" s="1"/>
      <c r="P3091" s="163"/>
    </row>
    <row r="3092" spans="1:16">
      <c r="A3092" s="4"/>
      <c r="H3092" s="123"/>
      <c r="I3092" s="123"/>
      <c r="J3092" s="122"/>
      <c r="K3092" s="123"/>
      <c r="L3092" s="1"/>
      <c r="M3092" s="1"/>
      <c r="P3092" s="163"/>
    </row>
    <row r="3093" spans="1:16">
      <c r="A3093" s="4"/>
      <c r="H3093" s="123"/>
      <c r="I3093" s="123"/>
      <c r="J3093" s="122"/>
      <c r="K3093" s="123"/>
      <c r="L3093" s="1"/>
      <c r="M3093" s="1"/>
      <c r="P3093" s="163"/>
    </row>
    <row r="3094" spans="1:16">
      <c r="A3094" s="4"/>
      <c r="H3094" s="123"/>
      <c r="I3094" s="123"/>
      <c r="J3094" s="122"/>
      <c r="K3094" s="123"/>
      <c r="L3094" s="1"/>
      <c r="M3094" s="1"/>
      <c r="P3094" s="163"/>
    </row>
    <row r="3095" spans="1:16">
      <c r="A3095" s="4"/>
      <c r="H3095" s="123"/>
      <c r="I3095" s="123"/>
      <c r="J3095" s="122"/>
      <c r="K3095" s="123"/>
      <c r="L3095" s="1"/>
      <c r="M3095" s="1"/>
      <c r="P3095" s="163"/>
    </row>
    <row r="3096" spans="1:16">
      <c r="A3096" s="4"/>
      <c r="H3096" s="123"/>
      <c r="I3096" s="123"/>
      <c r="J3096" s="122"/>
      <c r="K3096" s="123"/>
      <c r="L3096" s="1"/>
      <c r="M3096" s="1"/>
      <c r="P3096" s="163"/>
    </row>
    <row r="3097" spans="1:16">
      <c r="A3097" s="4"/>
      <c r="H3097" s="123"/>
      <c r="I3097" s="123"/>
      <c r="J3097" s="122"/>
      <c r="K3097" s="123"/>
      <c r="L3097" s="1"/>
      <c r="M3097" s="1"/>
      <c r="P3097" s="163"/>
    </row>
    <row r="3098" spans="1:16">
      <c r="A3098" s="4"/>
      <c r="H3098" s="123"/>
      <c r="I3098" s="123"/>
      <c r="J3098" s="122"/>
      <c r="K3098" s="123"/>
      <c r="L3098" s="1"/>
      <c r="M3098" s="1"/>
      <c r="P3098" s="163"/>
    </row>
    <row r="3099" spans="1:16">
      <c r="A3099" s="4"/>
      <c r="H3099" s="123"/>
      <c r="I3099" s="123"/>
      <c r="J3099" s="122"/>
      <c r="K3099" s="123"/>
      <c r="L3099" s="1"/>
      <c r="M3099" s="1"/>
      <c r="P3099" s="163"/>
    </row>
    <row r="3100" spans="1:16">
      <c r="A3100" s="4"/>
      <c r="H3100" s="123"/>
      <c r="I3100" s="123"/>
      <c r="J3100" s="122"/>
      <c r="K3100" s="123"/>
      <c r="L3100" s="1"/>
      <c r="M3100" s="1"/>
      <c r="P3100" s="163"/>
    </row>
    <row r="3101" spans="1:16">
      <c r="A3101" s="4"/>
      <c r="H3101" s="123"/>
      <c r="I3101" s="123"/>
      <c r="J3101" s="122"/>
      <c r="K3101" s="123"/>
      <c r="L3101" s="1"/>
      <c r="M3101" s="1"/>
      <c r="P3101" s="163"/>
    </row>
    <row r="3102" spans="1:16">
      <c r="A3102" s="4"/>
      <c r="H3102" s="123"/>
      <c r="I3102" s="123"/>
      <c r="J3102" s="122"/>
      <c r="K3102" s="123"/>
      <c r="L3102" s="1"/>
      <c r="M3102" s="1"/>
      <c r="P3102" s="163"/>
    </row>
    <row r="3103" spans="1:16">
      <c r="A3103" s="4"/>
      <c r="H3103" s="123"/>
      <c r="I3103" s="123"/>
      <c r="J3103" s="122"/>
      <c r="K3103" s="123"/>
      <c r="L3103" s="1"/>
      <c r="M3103" s="1"/>
      <c r="P3103" s="163"/>
    </row>
    <row r="3104" spans="1:16">
      <c r="A3104" s="4"/>
      <c r="H3104" s="123"/>
      <c r="I3104" s="123"/>
      <c r="J3104" s="122"/>
      <c r="K3104" s="123"/>
      <c r="L3104" s="1"/>
      <c r="M3104" s="1"/>
      <c r="P3104" s="163"/>
    </row>
    <row r="3105" spans="1:16">
      <c r="A3105" s="4"/>
      <c r="H3105" s="123"/>
      <c r="I3105" s="123"/>
      <c r="J3105" s="122"/>
      <c r="K3105" s="123"/>
      <c r="L3105" s="1"/>
      <c r="M3105" s="1"/>
      <c r="P3105" s="163"/>
    </row>
    <row r="3106" spans="1:16">
      <c r="A3106" s="4"/>
      <c r="H3106" s="123"/>
      <c r="I3106" s="123"/>
      <c r="J3106" s="122"/>
      <c r="K3106" s="123"/>
      <c r="L3106" s="1"/>
      <c r="M3106" s="1"/>
      <c r="P3106" s="163"/>
    </row>
    <row r="3107" spans="1:16">
      <c r="A3107" s="4"/>
      <c r="H3107" s="123"/>
      <c r="I3107" s="123"/>
      <c r="J3107" s="122"/>
      <c r="K3107" s="123"/>
      <c r="L3107" s="1"/>
      <c r="M3107" s="1"/>
      <c r="P3107" s="163"/>
    </row>
    <row r="3108" spans="1:16">
      <c r="A3108" s="4"/>
      <c r="H3108" s="123"/>
      <c r="I3108" s="123"/>
      <c r="J3108" s="122"/>
      <c r="K3108" s="123"/>
      <c r="L3108" s="1"/>
      <c r="M3108" s="1"/>
      <c r="P3108" s="163"/>
    </row>
    <row r="3109" spans="1:16">
      <c r="A3109" s="4"/>
      <c r="H3109" s="123"/>
      <c r="I3109" s="123"/>
      <c r="J3109" s="122"/>
      <c r="K3109" s="123"/>
      <c r="L3109" s="1"/>
      <c r="M3109" s="1"/>
      <c r="P3109" s="163"/>
    </row>
    <row r="3110" spans="1:16">
      <c r="A3110" s="4"/>
      <c r="H3110" s="123"/>
      <c r="I3110" s="123"/>
      <c r="J3110" s="122"/>
      <c r="K3110" s="123"/>
      <c r="L3110" s="1"/>
      <c r="M3110" s="1"/>
      <c r="P3110" s="163"/>
    </row>
    <row r="3111" spans="1:16">
      <c r="A3111" s="4"/>
      <c r="H3111" s="123"/>
      <c r="I3111" s="123"/>
      <c r="J3111" s="122"/>
      <c r="K3111" s="123"/>
      <c r="L3111" s="1"/>
      <c r="M3111" s="1"/>
      <c r="P3111" s="163"/>
    </row>
    <row r="3112" spans="1:16">
      <c r="A3112" s="4"/>
      <c r="H3112" s="123"/>
      <c r="I3112" s="123"/>
      <c r="J3112" s="122"/>
      <c r="K3112" s="123"/>
      <c r="L3112" s="1"/>
      <c r="M3112" s="1"/>
      <c r="P3112" s="163"/>
    </row>
    <row r="3113" spans="1:16">
      <c r="A3113" s="4"/>
      <c r="H3113" s="123"/>
      <c r="I3113" s="123"/>
      <c r="J3113" s="122"/>
      <c r="K3113" s="123"/>
      <c r="L3113" s="1"/>
      <c r="M3113" s="1"/>
      <c r="P3113" s="163"/>
    </row>
    <row r="3114" spans="1:16">
      <c r="A3114" s="4"/>
      <c r="H3114" s="123"/>
      <c r="I3114" s="123"/>
      <c r="J3114" s="122"/>
      <c r="K3114" s="123"/>
      <c r="L3114" s="1"/>
      <c r="M3114" s="1"/>
      <c r="P3114" s="163"/>
    </row>
    <row r="3115" spans="1:16">
      <c r="A3115" s="4"/>
      <c r="H3115" s="123"/>
      <c r="I3115" s="123"/>
      <c r="J3115" s="122"/>
      <c r="K3115" s="123"/>
      <c r="L3115" s="1"/>
      <c r="M3115" s="1"/>
      <c r="P3115" s="163"/>
    </row>
    <row r="3116" spans="1:16">
      <c r="A3116" s="4"/>
      <c r="H3116" s="123"/>
      <c r="I3116" s="123"/>
      <c r="J3116" s="122"/>
      <c r="K3116" s="123"/>
      <c r="L3116" s="1"/>
      <c r="M3116" s="1"/>
      <c r="P3116" s="163"/>
    </row>
    <row r="3117" spans="1:16">
      <c r="A3117" s="4"/>
      <c r="H3117" s="123"/>
      <c r="I3117" s="123"/>
      <c r="J3117" s="122"/>
      <c r="K3117" s="123"/>
      <c r="L3117" s="1"/>
      <c r="M3117" s="1"/>
      <c r="P3117" s="163"/>
    </row>
    <row r="3118" spans="1:16">
      <c r="A3118" s="4"/>
      <c r="H3118" s="123"/>
      <c r="I3118" s="123"/>
      <c r="J3118" s="122"/>
      <c r="K3118" s="123"/>
      <c r="L3118" s="1"/>
      <c r="M3118" s="1"/>
      <c r="P3118" s="163"/>
    </row>
    <row r="3119" spans="1:16">
      <c r="A3119" s="4"/>
      <c r="H3119" s="123"/>
      <c r="I3119" s="123"/>
      <c r="J3119" s="122"/>
      <c r="K3119" s="123"/>
      <c r="L3119" s="1"/>
      <c r="M3119" s="1"/>
      <c r="P3119" s="163"/>
    </row>
    <row r="3120" spans="1:16">
      <c r="A3120" s="4"/>
      <c r="H3120" s="123"/>
      <c r="I3120" s="123"/>
      <c r="J3120" s="122"/>
      <c r="K3120" s="123"/>
      <c r="L3120" s="1"/>
      <c r="M3120" s="1"/>
      <c r="P3120" s="163"/>
    </row>
    <row r="3121" spans="1:16">
      <c r="A3121" s="4"/>
      <c r="H3121" s="123"/>
      <c r="I3121" s="123"/>
      <c r="J3121" s="122"/>
      <c r="K3121" s="123"/>
      <c r="L3121" s="1"/>
      <c r="M3121" s="1"/>
      <c r="P3121" s="163"/>
    </row>
    <row r="3122" spans="1:16">
      <c r="A3122" s="4"/>
      <c r="H3122" s="123"/>
      <c r="I3122" s="123"/>
      <c r="J3122" s="122"/>
      <c r="K3122" s="123"/>
      <c r="L3122" s="1"/>
      <c r="M3122" s="1"/>
      <c r="P3122" s="163"/>
    </row>
    <row r="3123" spans="1:16">
      <c r="A3123" s="4"/>
      <c r="H3123" s="123"/>
      <c r="I3123" s="123"/>
      <c r="J3123" s="122"/>
      <c r="K3123" s="123"/>
      <c r="L3123" s="1"/>
      <c r="M3123" s="1"/>
      <c r="P3123" s="163"/>
    </row>
    <row r="3124" spans="1:16">
      <c r="A3124" s="4"/>
      <c r="H3124" s="123"/>
      <c r="I3124" s="123"/>
      <c r="J3124" s="122"/>
      <c r="K3124" s="123"/>
      <c r="L3124" s="1"/>
      <c r="M3124" s="1"/>
      <c r="P3124" s="163"/>
    </row>
    <row r="3125" spans="1:16">
      <c r="A3125" s="4"/>
      <c r="H3125" s="123"/>
      <c r="I3125" s="123"/>
      <c r="J3125" s="122"/>
      <c r="K3125" s="123"/>
      <c r="L3125" s="1"/>
      <c r="M3125" s="1"/>
      <c r="P3125" s="163"/>
    </row>
    <row r="3126" spans="1:16">
      <c r="A3126" s="4"/>
      <c r="H3126" s="123"/>
      <c r="I3126" s="123"/>
      <c r="J3126" s="122"/>
      <c r="K3126" s="123"/>
      <c r="L3126" s="1"/>
      <c r="M3126" s="1"/>
      <c r="P3126" s="163"/>
    </row>
    <row r="3127" spans="1:16">
      <c r="A3127" s="4"/>
      <c r="H3127" s="123"/>
      <c r="I3127" s="123"/>
      <c r="J3127" s="122"/>
      <c r="K3127" s="123"/>
      <c r="L3127" s="1"/>
      <c r="M3127" s="1"/>
      <c r="P3127" s="163"/>
    </row>
    <row r="3128" spans="1:16">
      <c r="A3128" s="4"/>
      <c r="H3128" s="123"/>
      <c r="I3128" s="123"/>
      <c r="J3128" s="122"/>
      <c r="K3128" s="123"/>
      <c r="L3128" s="1"/>
      <c r="M3128" s="1"/>
      <c r="P3128" s="163"/>
    </row>
    <row r="3129" spans="1:16">
      <c r="A3129" s="4"/>
      <c r="H3129" s="123"/>
      <c r="I3129" s="123"/>
      <c r="J3129" s="122"/>
      <c r="K3129" s="123"/>
      <c r="L3129" s="1"/>
      <c r="M3129" s="1"/>
      <c r="P3129" s="163"/>
    </row>
    <row r="3130" spans="1:16">
      <c r="A3130" s="4"/>
      <c r="H3130" s="123"/>
      <c r="I3130" s="123"/>
      <c r="J3130" s="122"/>
      <c r="K3130" s="123"/>
      <c r="L3130" s="1"/>
      <c r="M3130" s="1"/>
      <c r="P3130" s="163"/>
    </row>
    <row r="3131" spans="1:16">
      <c r="A3131" s="4"/>
      <c r="H3131" s="123"/>
      <c r="I3131" s="123"/>
      <c r="J3131" s="122"/>
      <c r="K3131" s="123"/>
      <c r="L3131" s="1"/>
      <c r="M3131" s="1"/>
      <c r="P3131" s="163"/>
    </row>
    <row r="3132" spans="1:16">
      <c r="A3132" s="4"/>
      <c r="H3132" s="123"/>
      <c r="I3132" s="123"/>
      <c r="J3132" s="122"/>
      <c r="K3132" s="123"/>
      <c r="L3132" s="1"/>
      <c r="M3132" s="1"/>
      <c r="P3132" s="163"/>
    </row>
    <row r="3133" spans="1:16">
      <c r="A3133" s="4"/>
      <c r="H3133" s="123"/>
      <c r="I3133" s="123"/>
      <c r="J3133" s="122"/>
      <c r="K3133" s="123"/>
      <c r="L3133" s="1"/>
      <c r="M3133" s="1"/>
      <c r="P3133" s="163"/>
    </row>
    <row r="3134" spans="1:16">
      <c r="A3134" s="4"/>
      <c r="H3134" s="123"/>
      <c r="I3134" s="123"/>
      <c r="J3134" s="122"/>
      <c r="K3134" s="123"/>
      <c r="L3134" s="1"/>
      <c r="M3134" s="1"/>
      <c r="P3134" s="163"/>
    </row>
    <row r="3135" spans="1:16">
      <c r="A3135" s="4"/>
      <c r="H3135" s="123"/>
      <c r="I3135" s="123"/>
      <c r="J3135" s="122"/>
      <c r="K3135" s="123"/>
      <c r="L3135" s="1"/>
      <c r="M3135" s="1"/>
      <c r="P3135" s="163"/>
    </row>
    <row r="3136" spans="1:16">
      <c r="A3136" s="4"/>
      <c r="H3136" s="123"/>
      <c r="I3136" s="123"/>
      <c r="J3136" s="122"/>
      <c r="K3136" s="123"/>
      <c r="L3136" s="1"/>
      <c r="M3136" s="1"/>
      <c r="P3136" s="163"/>
    </row>
    <row r="3137" spans="1:16">
      <c r="A3137" s="4"/>
      <c r="H3137" s="123"/>
      <c r="I3137" s="123"/>
      <c r="J3137" s="122"/>
      <c r="K3137" s="123"/>
      <c r="L3137" s="1"/>
      <c r="M3137" s="1"/>
      <c r="P3137" s="163"/>
    </row>
    <row r="3138" spans="1:16">
      <c r="A3138" s="4"/>
      <c r="H3138" s="123"/>
      <c r="I3138" s="123"/>
      <c r="J3138" s="122"/>
      <c r="K3138" s="123"/>
      <c r="L3138" s="1"/>
      <c r="M3138" s="1"/>
      <c r="P3138" s="163"/>
    </row>
    <row r="3139" spans="1:16">
      <c r="A3139" s="4"/>
      <c r="H3139" s="123"/>
      <c r="I3139" s="123"/>
      <c r="J3139" s="122"/>
      <c r="K3139" s="123"/>
      <c r="L3139" s="1"/>
      <c r="M3139" s="1"/>
      <c r="P3139" s="163"/>
    </row>
    <row r="3140" spans="1:16">
      <c r="A3140" s="4"/>
      <c r="H3140" s="123"/>
      <c r="I3140" s="123"/>
      <c r="J3140" s="122"/>
      <c r="K3140" s="123"/>
      <c r="L3140" s="1"/>
      <c r="M3140" s="1"/>
      <c r="P3140" s="163"/>
    </row>
    <row r="3141" spans="1:16">
      <c r="A3141" s="4"/>
      <c r="H3141" s="123"/>
      <c r="I3141" s="123"/>
      <c r="J3141" s="122"/>
      <c r="K3141" s="123"/>
      <c r="L3141" s="1"/>
      <c r="M3141" s="1"/>
      <c r="P3141" s="163"/>
    </row>
    <row r="3142" spans="1:16">
      <c r="A3142" s="4"/>
      <c r="H3142" s="123"/>
      <c r="I3142" s="123"/>
      <c r="J3142" s="122"/>
      <c r="K3142" s="123"/>
      <c r="L3142" s="1"/>
      <c r="M3142" s="1"/>
      <c r="P3142" s="163"/>
    </row>
    <row r="3143" spans="1:16">
      <c r="A3143" s="4"/>
      <c r="H3143" s="123"/>
      <c r="I3143" s="123"/>
      <c r="J3143" s="122"/>
      <c r="K3143" s="123"/>
      <c r="L3143" s="1"/>
      <c r="M3143" s="1"/>
      <c r="P3143" s="163"/>
    </row>
    <row r="3144" spans="1:16">
      <c r="A3144" s="4"/>
      <c r="H3144" s="123"/>
      <c r="I3144" s="123"/>
      <c r="J3144" s="122"/>
      <c r="K3144" s="123"/>
      <c r="L3144" s="1"/>
      <c r="M3144" s="1"/>
      <c r="P3144" s="163"/>
    </row>
    <row r="3145" spans="1:16">
      <c r="A3145" s="4"/>
      <c r="H3145" s="123"/>
      <c r="I3145" s="123"/>
      <c r="J3145" s="122"/>
      <c r="K3145" s="123"/>
      <c r="L3145" s="1"/>
      <c r="M3145" s="1"/>
      <c r="P3145" s="163"/>
    </row>
    <row r="3146" spans="1:16">
      <c r="A3146" s="4"/>
      <c r="H3146" s="123"/>
      <c r="I3146" s="123"/>
      <c r="J3146" s="122"/>
      <c r="K3146" s="123"/>
      <c r="L3146" s="1"/>
      <c r="M3146" s="1"/>
      <c r="P3146" s="163"/>
    </row>
    <row r="3147" spans="1:16">
      <c r="A3147" s="4"/>
      <c r="H3147" s="123"/>
      <c r="I3147" s="123"/>
      <c r="J3147" s="122"/>
      <c r="K3147" s="123"/>
      <c r="L3147" s="1"/>
      <c r="M3147" s="1"/>
      <c r="P3147" s="163"/>
    </row>
    <row r="3148" spans="1:16">
      <c r="A3148" s="4"/>
      <c r="H3148" s="123"/>
      <c r="I3148" s="123"/>
      <c r="J3148" s="122"/>
      <c r="K3148" s="123"/>
      <c r="L3148" s="1"/>
      <c r="M3148" s="1"/>
      <c r="P3148" s="163"/>
    </row>
    <row r="3149" spans="1:16">
      <c r="A3149" s="4"/>
      <c r="H3149" s="123"/>
      <c r="I3149" s="123"/>
      <c r="J3149" s="122"/>
      <c r="K3149" s="123"/>
      <c r="L3149" s="1"/>
      <c r="M3149" s="1"/>
      <c r="P3149" s="163"/>
    </row>
    <row r="3150" spans="1:16">
      <c r="A3150" s="4"/>
      <c r="H3150" s="123"/>
      <c r="I3150" s="123"/>
      <c r="J3150" s="122"/>
      <c r="K3150" s="123"/>
      <c r="L3150" s="1"/>
      <c r="M3150" s="1"/>
      <c r="P3150" s="163"/>
    </row>
    <row r="3151" spans="1:16">
      <c r="A3151" s="4"/>
      <c r="H3151" s="123"/>
      <c r="I3151" s="123"/>
      <c r="J3151" s="122"/>
      <c r="K3151" s="123"/>
      <c r="L3151" s="1"/>
      <c r="M3151" s="1"/>
      <c r="P3151" s="163"/>
    </row>
    <row r="3152" spans="1:16">
      <c r="A3152" s="4"/>
      <c r="H3152" s="123"/>
      <c r="I3152" s="123"/>
      <c r="J3152" s="122"/>
      <c r="K3152" s="123"/>
      <c r="L3152" s="1"/>
      <c r="M3152" s="1"/>
      <c r="P3152" s="163"/>
    </row>
    <row r="3153" spans="1:16">
      <c r="A3153" s="4"/>
      <c r="H3153" s="123"/>
      <c r="I3153" s="123"/>
      <c r="J3153" s="122"/>
      <c r="K3153" s="123"/>
      <c r="L3153" s="1"/>
      <c r="M3153" s="1"/>
      <c r="P3153" s="163"/>
    </row>
    <row r="3154" spans="1:16">
      <c r="A3154" s="4"/>
      <c r="H3154" s="123"/>
      <c r="I3154" s="123"/>
      <c r="J3154" s="122"/>
      <c r="K3154" s="123"/>
      <c r="L3154" s="1"/>
      <c r="M3154" s="1"/>
      <c r="P3154" s="163"/>
    </row>
    <row r="3155" spans="1:16">
      <c r="A3155" s="4"/>
      <c r="H3155" s="123"/>
      <c r="I3155" s="123"/>
      <c r="J3155" s="122"/>
      <c r="K3155" s="123"/>
      <c r="L3155" s="1"/>
      <c r="M3155" s="1"/>
      <c r="P3155" s="163"/>
    </row>
    <row r="3156" spans="1:16">
      <c r="A3156" s="4"/>
      <c r="H3156" s="123"/>
      <c r="I3156" s="123"/>
      <c r="J3156" s="122"/>
      <c r="K3156" s="123"/>
      <c r="L3156" s="1"/>
      <c r="M3156" s="1"/>
      <c r="P3156" s="163"/>
    </row>
    <row r="3157" spans="1:16">
      <c r="A3157" s="4"/>
      <c r="H3157" s="123"/>
      <c r="I3157" s="123"/>
      <c r="J3157" s="122"/>
      <c r="K3157" s="123"/>
      <c r="L3157" s="1"/>
      <c r="M3157" s="1"/>
      <c r="P3157" s="163"/>
    </row>
    <row r="3158" spans="1:16">
      <c r="A3158" s="4"/>
      <c r="H3158" s="123"/>
      <c r="I3158" s="123"/>
      <c r="J3158" s="122"/>
      <c r="K3158" s="123"/>
      <c r="L3158" s="1"/>
      <c r="M3158" s="1"/>
      <c r="P3158" s="163"/>
    </row>
    <row r="3159" spans="1:16">
      <c r="A3159" s="4"/>
      <c r="H3159" s="123"/>
      <c r="I3159" s="123"/>
      <c r="J3159" s="122"/>
      <c r="K3159" s="123"/>
      <c r="L3159" s="1"/>
      <c r="M3159" s="1"/>
      <c r="P3159" s="163"/>
    </row>
    <row r="3160" spans="1:16">
      <c r="A3160" s="4"/>
      <c r="H3160" s="123"/>
      <c r="I3160" s="123"/>
      <c r="J3160" s="122"/>
      <c r="K3160" s="123"/>
      <c r="L3160" s="1"/>
      <c r="M3160" s="1"/>
      <c r="P3160" s="163"/>
    </row>
    <row r="3161" spans="1:16">
      <c r="A3161" s="4"/>
      <c r="H3161" s="123"/>
      <c r="I3161" s="123"/>
      <c r="J3161" s="122"/>
      <c r="K3161" s="123"/>
      <c r="L3161" s="1"/>
      <c r="M3161" s="1"/>
      <c r="P3161" s="163"/>
    </row>
    <row r="3162" spans="1:16">
      <c r="A3162" s="4"/>
      <c r="H3162" s="123"/>
      <c r="I3162" s="123"/>
      <c r="J3162" s="122"/>
      <c r="K3162" s="123"/>
      <c r="L3162" s="1"/>
      <c r="M3162" s="1"/>
      <c r="P3162" s="163"/>
    </row>
    <row r="3163" spans="1:16">
      <c r="A3163" s="4"/>
      <c r="H3163" s="123"/>
      <c r="I3163" s="123"/>
      <c r="J3163" s="122"/>
      <c r="K3163" s="123"/>
      <c r="L3163" s="1"/>
      <c r="M3163" s="1"/>
      <c r="P3163" s="163"/>
    </row>
    <row r="3164" spans="1:16">
      <c r="A3164" s="4"/>
      <c r="H3164" s="123"/>
      <c r="I3164" s="123"/>
      <c r="J3164" s="122"/>
      <c r="K3164" s="123"/>
      <c r="L3164" s="1"/>
      <c r="M3164" s="1"/>
      <c r="P3164" s="163"/>
    </row>
    <row r="3165" spans="1:16">
      <c r="A3165" s="4"/>
      <c r="H3165" s="123"/>
      <c r="I3165" s="123"/>
      <c r="J3165" s="122"/>
      <c r="K3165" s="123"/>
      <c r="L3165" s="1"/>
      <c r="M3165" s="1"/>
      <c r="P3165" s="163"/>
    </row>
    <row r="3166" spans="1:16">
      <c r="A3166" s="4"/>
      <c r="H3166" s="123"/>
      <c r="I3166" s="123"/>
      <c r="J3166" s="122"/>
      <c r="K3166" s="123"/>
      <c r="L3166" s="1"/>
      <c r="M3166" s="1"/>
      <c r="P3166" s="163"/>
    </row>
    <row r="3167" spans="1:16">
      <c r="A3167" s="4"/>
      <c r="H3167" s="123"/>
      <c r="I3167" s="123"/>
      <c r="J3167" s="122"/>
      <c r="K3167" s="123"/>
      <c r="L3167" s="1"/>
      <c r="M3167" s="1"/>
      <c r="P3167" s="163"/>
    </row>
    <row r="3168" spans="1:16">
      <c r="A3168" s="4"/>
      <c r="H3168" s="123"/>
      <c r="I3168" s="123"/>
      <c r="J3168" s="122"/>
      <c r="K3168" s="123"/>
      <c r="L3168" s="1"/>
      <c r="M3168" s="1"/>
      <c r="P3168" s="163"/>
    </row>
    <row r="3169" spans="1:16">
      <c r="A3169" s="4"/>
      <c r="H3169" s="123"/>
      <c r="I3169" s="123"/>
      <c r="J3169" s="122"/>
      <c r="K3169" s="123"/>
      <c r="L3169" s="1"/>
      <c r="M3169" s="1"/>
      <c r="P3169" s="163"/>
    </row>
    <row r="3170" spans="1:16">
      <c r="A3170" s="4"/>
      <c r="H3170" s="123"/>
      <c r="I3170" s="123"/>
      <c r="J3170" s="122"/>
      <c r="K3170" s="123"/>
      <c r="L3170" s="1"/>
      <c r="M3170" s="1"/>
      <c r="P3170" s="163"/>
    </row>
    <row r="3171" spans="1:16">
      <c r="A3171" s="4"/>
      <c r="H3171" s="123"/>
      <c r="I3171" s="123"/>
      <c r="J3171" s="122"/>
      <c r="K3171" s="123"/>
      <c r="L3171" s="1"/>
      <c r="M3171" s="1"/>
      <c r="P3171" s="163"/>
    </row>
    <row r="3172" spans="1:16">
      <c r="A3172" s="4"/>
      <c r="H3172" s="123"/>
      <c r="I3172" s="123"/>
      <c r="J3172" s="122"/>
      <c r="K3172" s="123"/>
      <c r="L3172" s="1"/>
      <c r="M3172" s="1"/>
      <c r="P3172" s="163"/>
    </row>
    <row r="3173" spans="1:16">
      <c r="A3173" s="4"/>
      <c r="H3173" s="123"/>
      <c r="I3173" s="123"/>
      <c r="J3173" s="122"/>
      <c r="K3173" s="123"/>
      <c r="L3173" s="1"/>
      <c r="M3173" s="1"/>
      <c r="P3173" s="163"/>
    </row>
    <row r="3174" spans="1:16">
      <c r="A3174" s="4"/>
      <c r="H3174" s="123"/>
      <c r="I3174" s="123"/>
      <c r="J3174" s="122"/>
      <c r="K3174" s="123"/>
      <c r="L3174" s="1"/>
      <c r="M3174" s="1"/>
      <c r="P3174" s="163"/>
    </row>
    <row r="3175" spans="1:16">
      <c r="A3175" s="4"/>
      <c r="H3175" s="123"/>
      <c r="I3175" s="123"/>
      <c r="J3175" s="122"/>
      <c r="K3175" s="123"/>
      <c r="L3175" s="1"/>
      <c r="M3175" s="1"/>
      <c r="P3175" s="163"/>
    </row>
    <row r="3176" spans="1:16">
      <c r="A3176" s="4"/>
      <c r="H3176" s="123"/>
      <c r="I3176" s="123"/>
      <c r="J3176" s="122"/>
      <c r="K3176" s="123"/>
      <c r="L3176" s="1"/>
      <c r="M3176" s="1"/>
      <c r="P3176" s="163"/>
    </row>
    <row r="3177" spans="1:16">
      <c r="A3177" s="4"/>
      <c r="H3177" s="123"/>
      <c r="I3177" s="123"/>
      <c r="J3177" s="122"/>
      <c r="K3177" s="123"/>
      <c r="L3177" s="1"/>
      <c r="M3177" s="1"/>
      <c r="P3177" s="163"/>
    </row>
    <row r="3178" spans="1:16">
      <c r="A3178" s="4"/>
      <c r="H3178" s="123"/>
      <c r="I3178" s="123"/>
      <c r="J3178" s="122"/>
      <c r="K3178" s="123"/>
      <c r="L3178" s="1"/>
      <c r="M3178" s="1"/>
      <c r="P3178" s="163"/>
    </row>
    <row r="3179" spans="1:16">
      <c r="A3179" s="4"/>
      <c r="H3179" s="123"/>
      <c r="I3179" s="123"/>
      <c r="J3179" s="122"/>
      <c r="K3179" s="123"/>
      <c r="L3179" s="1"/>
      <c r="M3179" s="1"/>
      <c r="P3179" s="163"/>
    </row>
    <row r="3180" spans="1:16">
      <c r="A3180" s="4"/>
      <c r="H3180" s="123"/>
      <c r="I3180" s="123"/>
      <c r="J3180" s="122"/>
      <c r="K3180" s="123"/>
      <c r="L3180" s="1"/>
      <c r="M3180" s="1"/>
      <c r="P3180" s="163"/>
    </row>
    <row r="3181" spans="1:16">
      <c r="A3181" s="4"/>
      <c r="H3181" s="123"/>
      <c r="I3181" s="123"/>
      <c r="J3181" s="122"/>
      <c r="K3181" s="123"/>
      <c r="L3181" s="1"/>
      <c r="M3181" s="1"/>
      <c r="P3181" s="163"/>
    </row>
    <row r="3182" spans="1:16">
      <c r="A3182" s="4"/>
      <c r="H3182" s="123"/>
      <c r="I3182" s="123"/>
      <c r="J3182" s="122"/>
      <c r="K3182" s="123"/>
      <c r="L3182" s="1"/>
      <c r="M3182" s="1"/>
      <c r="P3182" s="163"/>
    </row>
    <row r="3183" spans="1:16">
      <c r="A3183" s="4"/>
      <c r="H3183" s="123"/>
      <c r="I3183" s="123"/>
      <c r="J3183" s="122"/>
      <c r="K3183" s="123"/>
      <c r="L3183" s="1"/>
      <c r="M3183" s="1"/>
      <c r="P3183" s="163"/>
    </row>
    <row r="3184" spans="1:16">
      <c r="A3184" s="4"/>
      <c r="H3184" s="123"/>
      <c r="I3184" s="123"/>
      <c r="J3184" s="122"/>
      <c r="K3184" s="123"/>
      <c r="L3184" s="1"/>
      <c r="M3184" s="1"/>
      <c r="P3184" s="163"/>
    </row>
    <row r="3185" spans="1:16">
      <c r="A3185" s="4"/>
      <c r="H3185" s="123"/>
      <c r="I3185" s="123"/>
      <c r="J3185" s="122"/>
      <c r="K3185" s="123"/>
      <c r="L3185" s="1"/>
      <c r="M3185" s="1"/>
      <c r="P3185" s="163"/>
    </row>
    <row r="3186" spans="1:16">
      <c r="A3186" s="4"/>
      <c r="H3186" s="123"/>
      <c r="I3186" s="123"/>
      <c r="J3186" s="122"/>
      <c r="K3186" s="123"/>
      <c r="L3186" s="1"/>
      <c r="M3186" s="1"/>
      <c r="P3186" s="163"/>
    </row>
    <row r="3187" spans="1:16">
      <c r="A3187" s="4"/>
      <c r="H3187" s="123"/>
      <c r="I3187" s="123"/>
      <c r="J3187" s="122"/>
      <c r="K3187" s="123"/>
      <c r="L3187" s="1"/>
      <c r="M3187" s="1"/>
      <c r="P3187" s="163"/>
    </row>
    <row r="3188" spans="1:16">
      <c r="A3188" s="4"/>
      <c r="H3188" s="123"/>
      <c r="I3188" s="123"/>
      <c r="J3188" s="122"/>
      <c r="K3188" s="123"/>
      <c r="L3188" s="1"/>
      <c r="M3188" s="1"/>
      <c r="P3188" s="163"/>
    </row>
    <row r="3189" spans="1:16">
      <c r="A3189" s="4"/>
      <c r="H3189" s="123"/>
      <c r="I3189" s="123"/>
      <c r="J3189" s="122"/>
      <c r="K3189" s="123"/>
      <c r="L3189" s="1"/>
      <c r="M3189" s="1"/>
      <c r="P3189" s="163"/>
    </row>
    <row r="3190" spans="1:16">
      <c r="A3190" s="4"/>
      <c r="H3190" s="123"/>
      <c r="I3190" s="123"/>
      <c r="J3190" s="122"/>
      <c r="K3190" s="123"/>
      <c r="L3190" s="1"/>
      <c r="M3190" s="1"/>
      <c r="P3190" s="163"/>
    </row>
    <row r="3191" spans="1:16">
      <c r="A3191" s="4"/>
      <c r="H3191" s="123"/>
      <c r="I3191" s="123"/>
      <c r="J3191" s="122"/>
      <c r="K3191" s="123"/>
      <c r="L3191" s="1"/>
      <c r="M3191" s="1"/>
      <c r="P3191" s="163"/>
    </row>
    <row r="3192" spans="1:16">
      <c r="A3192" s="4"/>
      <c r="H3192" s="123"/>
      <c r="I3192" s="123"/>
      <c r="J3192" s="122"/>
      <c r="K3192" s="123"/>
      <c r="L3192" s="1"/>
      <c r="M3192" s="1"/>
      <c r="P3192" s="163"/>
    </row>
    <row r="3193" spans="1:16">
      <c r="A3193" s="4"/>
      <c r="H3193" s="123"/>
      <c r="I3193" s="123"/>
      <c r="J3193" s="122"/>
      <c r="K3193" s="123"/>
      <c r="L3193" s="1"/>
      <c r="M3193" s="1"/>
      <c r="P3193" s="163"/>
    </row>
    <row r="3194" spans="1:16">
      <c r="A3194" s="4"/>
      <c r="H3194" s="123"/>
      <c r="I3194" s="123"/>
      <c r="J3194" s="122"/>
      <c r="K3194" s="123"/>
      <c r="L3194" s="1"/>
      <c r="M3194" s="1"/>
      <c r="P3194" s="163"/>
    </row>
    <row r="3195" spans="1:16">
      <c r="A3195" s="4"/>
      <c r="H3195" s="123"/>
      <c r="I3195" s="123"/>
      <c r="J3195" s="122"/>
      <c r="K3195" s="123"/>
      <c r="L3195" s="1"/>
      <c r="M3195" s="1"/>
      <c r="P3195" s="163"/>
    </row>
    <row r="3196" spans="1:16">
      <c r="A3196" s="4"/>
      <c r="H3196" s="123"/>
      <c r="I3196" s="123"/>
      <c r="J3196" s="122"/>
      <c r="K3196" s="123"/>
      <c r="L3196" s="1"/>
      <c r="M3196" s="1"/>
      <c r="P3196" s="163"/>
    </row>
    <row r="3197" spans="1:16">
      <c r="A3197" s="4"/>
      <c r="H3197" s="123"/>
      <c r="I3197" s="123"/>
      <c r="J3197" s="122"/>
      <c r="K3197" s="123"/>
      <c r="L3197" s="1"/>
      <c r="M3197" s="1"/>
      <c r="P3197" s="163"/>
    </row>
    <row r="3198" spans="1:16">
      <c r="A3198" s="4"/>
      <c r="H3198" s="123"/>
      <c r="I3198" s="123"/>
      <c r="J3198" s="122"/>
      <c r="K3198" s="123"/>
      <c r="L3198" s="1"/>
      <c r="M3198" s="1"/>
      <c r="P3198" s="163"/>
    </row>
    <row r="3199" spans="1:16">
      <c r="A3199" s="4"/>
      <c r="H3199" s="123"/>
      <c r="I3199" s="123"/>
      <c r="J3199" s="122"/>
      <c r="K3199" s="123"/>
      <c r="L3199" s="1"/>
      <c r="M3199" s="1"/>
      <c r="P3199" s="163"/>
    </row>
    <row r="3200" spans="1:16">
      <c r="A3200" s="4"/>
      <c r="H3200" s="123"/>
      <c r="I3200" s="123"/>
      <c r="J3200" s="122"/>
      <c r="K3200" s="123"/>
      <c r="L3200" s="1"/>
      <c r="M3200" s="1"/>
      <c r="P3200" s="163"/>
    </row>
    <row r="3201" spans="1:16">
      <c r="A3201" s="4"/>
      <c r="H3201" s="123"/>
      <c r="I3201" s="123"/>
      <c r="J3201" s="122"/>
      <c r="K3201" s="123"/>
      <c r="L3201" s="1"/>
      <c r="M3201" s="1"/>
      <c r="P3201" s="163"/>
    </row>
    <row r="3202" spans="1:16">
      <c r="A3202" s="4"/>
      <c r="H3202" s="123"/>
      <c r="I3202" s="123"/>
      <c r="J3202" s="122"/>
      <c r="K3202" s="123"/>
      <c r="L3202" s="1"/>
      <c r="M3202" s="1"/>
      <c r="P3202" s="163"/>
    </row>
    <row r="3203" spans="1:16">
      <c r="A3203" s="4"/>
      <c r="H3203" s="123"/>
      <c r="I3203" s="123"/>
      <c r="J3203" s="122"/>
      <c r="K3203" s="123"/>
      <c r="L3203" s="1"/>
      <c r="M3203" s="1"/>
      <c r="P3203" s="163"/>
    </row>
    <row r="3204" spans="1:16">
      <c r="A3204" s="4"/>
      <c r="H3204" s="123"/>
      <c r="I3204" s="123"/>
      <c r="J3204" s="122"/>
      <c r="K3204" s="123"/>
      <c r="L3204" s="1"/>
      <c r="M3204" s="1"/>
      <c r="P3204" s="163"/>
    </row>
    <row r="3205" spans="1:16">
      <c r="A3205" s="4"/>
      <c r="H3205" s="123"/>
      <c r="I3205" s="123"/>
      <c r="J3205" s="122"/>
      <c r="K3205" s="123"/>
      <c r="L3205" s="1"/>
      <c r="M3205" s="1"/>
      <c r="P3205" s="163"/>
    </row>
    <row r="3206" spans="1:16">
      <c r="A3206" s="4"/>
      <c r="H3206" s="123"/>
      <c r="I3206" s="123"/>
      <c r="J3206" s="122"/>
      <c r="K3206" s="123"/>
      <c r="L3206" s="1"/>
      <c r="M3206" s="1"/>
      <c r="P3206" s="163"/>
    </row>
    <row r="3207" spans="1:16">
      <c r="A3207" s="4"/>
      <c r="H3207" s="123"/>
      <c r="I3207" s="123"/>
      <c r="J3207" s="122"/>
      <c r="K3207" s="123"/>
      <c r="L3207" s="1"/>
      <c r="M3207" s="1"/>
      <c r="P3207" s="163"/>
    </row>
    <row r="3208" spans="1:16">
      <c r="A3208" s="4"/>
      <c r="H3208" s="123"/>
      <c r="I3208" s="123"/>
      <c r="J3208" s="122"/>
      <c r="K3208" s="123"/>
      <c r="L3208" s="1"/>
      <c r="M3208" s="1"/>
      <c r="P3208" s="163"/>
    </row>
    <row r="3209" spans="1:16">
      <c r="A3209" s="4"/>
      <c r="H3209" s="123"/>
      <c r="I3209" s="123"/>
      <c r="J3209" s="122"/>
      <c r="K3209" s="123"/>
      <c r="L3209" s="1"/>
      <c r="M3209" s="1"/>
      <c r="P3209" s="163"/>
    </row>
    <row r="3210" spans="1:16">
      <c r="A3210" s="4"/>
      <c r="H3210" s="123"/>
      <c r="I3210" s="123"/>
      <c r="J3210" s="122"/>
      <c r="K3210" s="123"/>
      <c r="L3210" s="1"/>
      <c r="M3210" s="1"/>
      <c r="P3210" s="163"/>
    </row>
    <row r="3211" spans="1:16">
      <c r="A3211" s="4"/>
      <c r="H3211" s="123"/>
      <c r="I3211" s="123"/>
      <c r="J3211" s="122"/>
      <c r="K3211" s="123"/>
      <c r="L3211" s="1"/>
      <c r="M3211" s="1"/>
      <c r="P3211" s="163"/>
    </row>
    <row r="3212" spans="1:16">
      <c r="A3212" s="4"/>
      <c r="H3212" s="123"/>
      <c r="I3212" s="123"/>
      <c r="J3212" s="122"/>
      <c r="K3212" s="123"/>
      <c r="L3212" s="1"/>
      <c r="M3212" s="1"/>
      <c r="P3212" s="163"/>
    </row>
    <row r="3213" spans="1:16">
      <c r="A3213" s="4"/>
      <c r="H3213" s="123"/>
      <c r="I3213" s="123"/>
      <c r="J3213" s="122"/>
      <c r="K3213" s="123"/>
      <c r="L3213" s="1"/>
      <c r="M3213" s="1"/>
      <c r="P3213" s="163"/>
    </row>
    <row r="3214" spans="1:16">
      <c r="A3214" s="4"/>
      <c r="H3214" s="123"/>
      <c r="I3214" s="123"/>
      <c r="J3214" s="122"/>
      <c r="K3214" s="123"/>
      <c r="L3214" s="1"/>
      <c r="M3214" s="1"/>
      <c r="P3214" s="163"/>
    </row>
    <row r="3215" spans="1:16">
      <c r="A3215" s="4"/>
      <c r="H3215" s="123"/>
      <c r="I3215" s="123"/>
      <c r="J3215" s="122"/>
      <c r="K3215" s="123"/>
      <c r="L3215" s="1"/>
      <c r="M3215" s="1"/>
      <c r="P3215" s="163"/>
    </row>
    <row r="3216" spans="1:16">
      <c r="A3216" s="4"/>
      <c r="H3216" s="123"/>
      <c r="I3216" s="123"/>
      <c r="J3216" s="122"/>
      <c r="K3216" s="123"/>
      <c r="L3216" s="1"/>
      <c r="M3216" s="1"/>
      <c r="P3216" s="163"/>
    </row>
    <row r="3217" spans="1:16">
      <c r="A3217" s="4"/>
      <c r="H3217" s="123"/>
      <c r="I3217" s="123"/>
      <c r="J3217" s="122"/>
      <c r="K3217" s="123"/>
      <c r="L3217" s="1"/>
      <c r="M3217" s="1"/>
      <c r="P3217" s="163"/>
    </row>
    <row r="3218" spans="1:16">
      <c r="A3218" s="4"/>
      <c r="H3218" s="123"/>
      <c r="I3218" s="123"/>
      <c r="J3218" s="122"/>
      <c r="K3218" s="123"/>
      <c r="L3218" s="1"/>
      <c r="M3218" s="1"/>
      <c r="P3218" s="163"/>
    </row>
    <row r="3219" spans="1:16">
      <c r="A3219" s="4"/>
      <c r="H3219" s="123"/>
      <c r="I3219" s="123"/>
      <c r="J3219" s="122"/>
      <c r="K3219" s="123"/>
      <c r="L3219" s="1"/>
      <c r="M3219" s="1"/>
      <c r="P3219" s="163"/>
    </row>
    <row r="3220" spans="1:16">
      <c r="A3220" s="4"/>
      <c r="H3220" s="123"/>
      <c r="I3220" s="123"/>
      <c r="J3220" s="122"/>
      <c r="K3220" s="123"/>
      <c r="L3220" s="1"/>
      <c r="M3220" s="1"/>
      <c r="P3220" s="163"/>
    </row>
    <row r="3221" spans="1:16">
      <c r="A3221" s="4"/>
      <c r="H3221" s="123"/>
      <c r="I3221" s="123"/>
      <c r="J3221" s="122"/>
      <c r="K3221" s="123"/>
      <c r="L3221" s="1"/>
      <c r="M3221" s="1"/>
      <c r="P3221" s="163"/>
    </row>
    <row r="3222" spans="1:16">
      <c r="A3222" s="4"/>
      <c r="H3222" s="123"/>
      <c r="I3222" s="123"/>
      <c r="J3222" s="122"/>
      <c r="K3222" s="123"/>
      <c r="L3222" s="1"/>
      <c r="M3222" s="1"/>
      <c r="P3222" s="163"/>
    </row>
    <row r="3223" spans="1:16">
      <c r="A3223" s="4"/>
      <c r="H3223" s="123"/>
      <c r="I3223" s="123"/>
      <c r="J3223" s="122"/>
      <c r="K3223" s="123"/>
      <c r="L3223" s="1"/>
      <c r="M3223" s="1"/>
      <c r="P3223" s="163"/>
    </row>
    <row r="3224" spans="1:16">
      <c r="A3224" s="4"/>
      <c r="H3224" s="123"/>
      <c r="I3224" s="123"/>
      <c r="J3224" s="122"/>
      <c r="K3224" s="123"/>
      <c r="L3224" s="1"/>
      <c r="M3224" s="1"/>
      <c r="P3224" s="163"/>
    </row>
    <row r="3225" spans="1:16">
      <c r="A3225" s="4"/>
      <c r="H3225" s="123"/>
      <c r="I3225" s="123"/>
      <c r="J3225" s="122"/>
      <c r="K3225" s="123"/>
      <c r="L3225" s="1"/>
      <c r="M3225" s="1"/>
      <c r="P3225" s="163"/>
    </row>
    <row r="3226" spans="1:16">
      <c r="A3226" s="4"/>
      <c r="H3226" s="123"/>
      <c r="I3226" s="123"/>
      <c r="J3226" s="122"/>
      <c r="K3226" s="123"/>
      <c r="L3226" s="1"/>
      <c r="M3226" s="1"/>
      <c r="P3226" s="163"/>
    </row>
    <row r="3227" spans="1:16">
      <c r="A3227" s="4"/>
      <c r="H3227" s="123"/>
      <c r="I3227" s="123"/>
      <c r="J3227" s="122"/>
      <c r="K3227" s="123"/>
      <c r="L3227" s="1"/>
      <c r="M3227" s="1"/>
      <c r="P3227" s="163"/>
    </row>
    <row r="3228" spans="1:16">
      <c r="A3228" s="4"/>
      <c r="H3228" s="123"/>
      <c r="I3228" s="123"/>
      <c r="J3228" s="122"/>
      <c r="K3228" s="123"/>
      <c r="L3228" s="1"/>
      <c r="M3228" s="1"/>
      <c r="P3228" s="163"/>
    </row>
    <row r="3229" spans="1:16">
      <c r="A3229" s="4"/>
      <c r="H3229" s="123"/>
      <c r="I3229" s="123"/>
      <c r="J3229" s="122"/>
      <c r="K3229" s="123"/>
      <c r="L3229" s="1"/>
      <c r="M3229" s="1"/>
      <c r="P3229" s="163"/>
    </row>
    <row r="3230" spans="1:16">
      <c r="A3230" s="4"/>
      <c r="H3230" s="123"/>
      <c r="I3230" s="123"/>
      <c r="J3230" s="122"/>
      <c r="K3230" s="123"/>
      <c r="L3230" s="1"/>
      <c r="M3230" s="1"/>
      <c r="P3230" s="163"/>
    </row>
    <row r="3231" spans="1:16">
      <c r="A3231" s="4"/>
      <c r="H3231" s="123"/>
      <c r="I3231" s="123"/>
      <c r="J3231" s="122"/>
      <c r="K3231" s="123"/>
      <c r="L3231" s="1"/>
      <c r="M3231" s="1"/>
      <c r="P3231" s="163"/>
    </row>
    <row r="3232" spans="1:16">
      <c r="A3232" s="4"/>
      <c r="H3232" s="123"/>
      <c r="I3232" s="123"/>
      <c r="J3232" s="122"/>
      <c r="K3232" s="123"/>
      <c r="L3232" s="1"/>
      <c r="M3232" s="1"/>
      <c r="P3232" s="163"/>
    </row>
    <row r="3233" spans="1:16">
      <c r="A3233" s="4"/>
      <c r="H3233" s="123"/>
      <c r="I3233" s="123"/>
      <c r="J3233" s="122"/>
      <c r="K3233" s="123"/>
      <c r="L3233" s="1"/>
      <c r="M3233" s="1"/>
      <c r="P3233" s="163"/>
    </row>
    <row r="3234" spans="1:16">
      <c r="A3234" s="4"/>
      <c r="H3234" s="123"/>
      <c r="I3234" s="123"/>
      <c r="J3234" s="122"/>
      <c r="K3234" s="123"/>
      <c r="L3234" s="1"/>
      <c r="M3234" s="1"/>
      <c r="P3234" s="163"/>
    </row>
    <row r="3235" spans="1:16">
      <c r="A3235" s="4"/>
      <c r="H3235" s="123"/>
      <c r="I3235" s="123"/>
      <c r="J3235" s="122"/>
      <c r="K3235" s="123"/>
      <c r="L3235" s="1"/>
      <c r="M3235" s="1"/>
      <c r="P3235" s="163"/>
    </row>
    <row r="3236" spans="1:16">
      <c r="A3236" s="4"/>
      <c r="H3236" s="123"/>
      <c r="I3236" s="123"/>
      <c r="J3236" s="122"/>
      <c r="K3236" s="123"/>
      <c r="L3236" s="1"/>
      <c r="M3236" s="1"/>
      <c r="P3236" s="163"/>
    </row>
    <row r="3237" spans="1:16">
      <c r="A3237" s="4"/>
      <c r="H3237" s="123"/>
      <c r="I3237" s="123"/>
      <c r="J3237" s="122"/>
      <c r="K3237" s="123"/>
      <c r="L3237" s="1"/>
      <c r="M3237" s="1"/>
      <c r="P3237" s="163"/>
    </row>
    <row r="3238" spans="1:16">
      <c r="A3238" s="4"/>
      <c r="H3238" s="123"/>
      <c r="I3238" s="123"/>
      <c r="J3238" s="122"/>
      <c r="K3238" s="123"/>
      <c r="L3238" s="1"/>
      <c r="M3238" s="1"/>
      <c r="P3238" s="163"/>
    </row>
    <row r="3239" spans="1:16">
      <c r="A3239" s="4"/>
      <c r="H3239" s="123"/>
      <c r="I3239" s="123"/>
      <c r="J3239" s="122"/>
      <c r="K3239" s="123"/>
      <c r="L3239" s="1"/>
      <c r="M3239" s="1"/>
      <c r="P3239" s="163"/>
    </row>
    <row r="3240" spans="1:16">
      <c r="A3240" s="4"/>
      <c r="H3240" s="123"/>
      <c r="I3240" s="123"/>
      <c r="J3240" s="122"/>
      <c r="K3240" s="123"/>
      <c r="L3240" s="1"/>
      <c r="M3240" s="1"/>
      <c r="P3240" s="163"/>
    </row>
    <row r="3241" spans="1:16">
      <c r="A3241" s="4"/>
      <c r="H3241" s="123"/>
      <c r="I3241" s="123"/>
      <c r="J3241" s="122"/>
      <c r="K3241" s="123"/>
      <c r="L3241" s="1"/>
      <c r="M3241" s="1"/>
      <c r="P3241" s="163"/>
    </row>
    <row r="3242" spans="1:16">
      <c r="A3242" s="4"/>
      <c r="H3242" s="123"/>
      <c r="I3242" s="123"/>
      <c r="J3242" s="122"/>
      <c r="K3242" s="123"/>
      <c r="L3242" s="1"/>
      <c r="M3242" s="1"/>
      <c r="P3242" s="163"/>
    </row>
    <row r="3243" spans="1:16">
      <c r="A3243" s="4"/>
      <c r="H3243" s="123"/>
      <c r="I3243" s="123"/>
      <c r="J3243" s="122"/>
      <c r="K3243" s="123"/>
      <c r="L3243" s="1"/>
      <c r="M3243" s="1"/>
      <c r="P3243" s="163"/>
    </row>
    <row r="3244" spans="1:16">
      <c r="A3244" s="4"/>
      <c r="H3244" s="123"/>
      <c r="I3244" s="123"/>
      <c r="J3244" s="122"/>
      <c r="K3244" s="123"/>
      <c r="L3244" s="1"/>
      <c r="M3244" s="1"/>
      <c r="P3244" s="163"/>
    </row>
    <row r="3245" spans="1:16">
      <c r="A3245" s="4"/>
      <c r="H3245" s="123"/>
      <c r="I3245" s="123"/>
      <c r="J3245" s="122"/>
      <c r="K3245" s="123"/>
      <c r="L3245" s="1"/>
      <c r="M3245" s="1"/>
      <c r="P3245" s="163"/>
    </row>
    <row r="3246" spans="1:16">
      <c r="A3246" s="4"/>
      <c r="H3246" s="123"/>
      <c r="I3246" s="123"/>
      <c r="J3246" s="122"/>
      <c r="K3246" s="123"/>
      <c r="L3246" s="1"/>
      <c r="M3246" s="1"/>
      <c r="P3246" s="163"/>
    </row>
    <row r="3247" spans="1:16">
      <c r="A3247" s="4"/>
      <c r="H3247" s="123"/>
      <c r="I3247" s="123"/>
      <c r="J3247" s="122"/>
      <c r="K3247" s="123"/>
      <c r="L3247" s="1"/>
      <c r="M3247" s="1"/>
      <c r="P3247" s="163"/>
    </row>
    <row r="3248" spans="1:16">
      <c r="A3248" s="4"/>
      <c r="H3248" s="123"/>
      <c r="I3248" s="123"/>
      <c r="J3248" s="122"/>
      <c r="K3248" s="123"/>
      <c r="L3248" s="1"/>
      <c r="M3248" s="1"/>
      <c r="P3248" s="163"/>
    </row>
    <row r="3249" spans="1:16">
      <c r="A3249" s="4"/>
      <c r="H3249" s="123"/>
      <c r="I3249" s="123"/>
      <c r="J3249" s="122"/>
      <c r="K3249" s="123"/>
      <c r="L3249" s="1"/>
      <c r="M3249" s="1"/>
      <c r="P3249" s="163"/>
    </row>
    <row r="3250" spans="1:16">
      <c r="A3250" s="4"/>
      <c r="H3250" s="123"/>
      <c r="I3250" s="123"/>
      <c r="J3250" s="122"/>
      <c r="K3250" s="123"/>
      <c r="L3250" s="1"/>
      <c r="M3250" s="1"/>
      <c r="P3250" s="163"/>
    </row>
    <row r="3251" spans="1:16">
      <c r="A3251" s="4"/>
      <c r="H3251" s="123"/>
      <c r="I3251" s="123"/>
      <c r="J3251" s="122"/>
      <c r="K3251" s="123"/>
      <c r="L3251" s="1"/>
      <c r="M3251" s="1"/>
      <c r="P3251" s="163"/>
    </row>
    <row r="3252" spans="1:16">
      <c r="A3252" s="4"/>
      <c r="H3252" s="123"/>
      <c r="I3252" s="123"/>
      <c r="J3252" s="122"/>
      <c r="K3252" s="123"/>
      <c r="L3252" s="1"/>
      <c r="M3252" s="1"/>
      <c r="P3252" s="163"/>
    </row>
    <row r="3253" spans="1:16">
      <c r="A3253" s="4"/>
      <c r="H3253" s="123"/>
      <c r="I3253" s="123"/>
      <c r="J3253" s="122"/>
      <c r="K3253" s="123"/>
      <c r="L3253" s="1"/>
      <c r="M3253" s="1"/>
      <c r="P3253" s="163"/>
    </row>
    <row r="3254" spans="1:16">
      <c r="A3254" s="4"/>
      <c r="H3254" s="123"/>
      <c r="I3254" s="123"/>
      <c r="J3254" s="122"/>
      <c r="K3254" s="123"/>
      <c r="L3254" s="1"/>
      <c r="M3254" s="1"/>
      <c r="P3254" s="163"/>
    </row>
    <row r="3255" spans="1:16">
      <c r="A3255" s="4"/>
      <c r="H3255" s="123"/>
      <c r="I3255" s="123"/>
      <c r="J3255" s="122"/>
      <c r="K3255" s="123"/>
      <c r="L3255" s="1"/>
      <c r="M3255" s="1"/>
      <c r="P3255" s="163"/>
    </row>
    <row r="3256" spans="1:16">
      <c r="A3256" s="4"/>
      <c r="H3256" s="123"/>
      <c r="I3256" s="123"/>
      <c r="J3256" s="122"/>
      <c r="K3256" s="123"/>
      <c r="L3256" s="1"/>
      <c r="M3256" s="1"/>
      <c r="P3256" s="163"/>
    </row>
    <row r="3257" spans="1:16">
      <c r="A3257" s="4"/>
      <c r="H3257" s="123"/>
      <c r="I3257" s="123"/>
      <c r="J3257" s="122"/>
      <c r="K3257" s="123"/>
      <c r="L3257" s="1"/>
      <c r="M3257" s="1"/>
      <c r="P3257" s="163"/>
    </row>
    <row r="3258" spans="1:16">
      <c r="A3258" s="4"/>
      <c r="H3258" s="123"/>
      <c r="I3258" s="123"/>
      <c r="J3258" s="122"/>
      <c r="K3258" s="123"/>
      <c r="L3258" s="1"/>
      <c r="M3258" s="1"/>
      <c r="P3258" s="163"/>
    </row>
    <row r="3259" spans="1:16">
      <c r="A3259" s="4"/>
      <c r="H3259" s="123"/>
      <c r="I3259" s="123"/>
      <c r="J3259" s="122"/>
      <c r="K3259" s="123"/>
      <c r="L3259" s="1"/>
      <c r="M3259" s="1"/>
      <c r="P3259" s="163"/>
    </row>
    <row r="3260" spans="1:16">
      <c r="A3260" s="4"/>
      <c r="H3260" s="123"/>
      <c r="I3260" s="123"/>
      <c r="J3260" s="122"/>
      <c r="K3260" s="123"/>
      <c r="L3260" s="1"/>
      <c r="M3260" s="1"/>
      <c r="P3260" s="163"/>
    </row>
    <row r="3261" spans="1:16">
      <c r="A3261" s="4"/>
      <c r="H3261" s="123"/>
      <c r="I3261" s="123"/>
      <c r="J3261" s="122"/>
      <c r="K3261" s="123"/>
      <c r="L3261" s="1"/>
      <c r="M3261" s="1"/>
      <c r="P3261" s="163"/>
    </row>
    <row r="3262" spans="1:16">
      <c r="A3262" s="4"/>
      <c r="H3262" s="123"/>
      <c r="I3262" s="123"/>
      <c r="J3262" s="122"/>
      <c r="K3262" s="123"/>
      <c r="L3262" s="1"/>
      <c r="M3262" s="1"/>
      <c r="P3262" s="163"/>
    </row>
    <row r="3263" spans="1:16">
      <c r="A3263" s="4"/>
      <c r="H3263" s="123"/>
      <c r="I3263" s="123"/>
      <c r="J3263" s="122"/>
      <c r="K3263" s="123"/>
      <c r="L3263" s="1"/>
      <c r="M3263" s="1"/>
      <c r="P3263" s="163"/>
    </row>
    <row r="3264" spans="1:16">
      <c r="A3264" s="4"/>
      <c r="H3264" s="123"/>
      <c r="I3264" s="123"/>
      <c r="J3264" s="122"/>
      <c r="K3264" s="123"/>
      <c r="L3264" s="1"/>
      <c r="M3264" s="1"/>
      <c r="P3264" s="163"/>
    </row>
    <row r="3265" spans="1:16">
      <c r="A3265" s="4"/>
      <c r="H3265" s="123"/>
      <c r="I3265" s="123"/>
      <c r="J3265" s="122"/>
      <c r="K3265" s="123"/>
      <c r="L3265" s="1"/>
      <c r="M3265" s="1"/>
      <c r="P3265" s="163"/>
    </row>
    <row r="3266" spans="1:16">
      <c r="A3266" s="4"/>
      <c r="H3266" s="123"/>
      <c r="I3266" s="123"/>
      <c r="J3266" s="122"/>
      <c r="K3266" s="123"/>
      <c r="L3266" s="1"/>
      <c r="M3266" s="1"/>
      <c r="P3266" s="163"/>
    </row>
    <row r="3267" spans="1:16">
      <c r="A3267" s="4"/>
      <c r="H3267" s="123"/>
      <c r="I3267" s="123"/>
      <c r="J3267" s="122"/>
      <c r="K3267" s="123"/>
      <c r="L3267" s="1"/>
      <c r="M3267" s="1"/>
      <c r="P3267" s="163"/>
    </row>
    <row r="3268" spans="1:16">
      <c r="A3268" s="4"/>
      <c r="H3268" s="123"/>
      <c r="I3268" s="123"/>
      <c r="J3268" s="122"/>
      <c r="K3268" s="123"/>
      <c r="L3268" s="1"/>
      <c r="M3268" s="1"/>
      <c r="P3268" s="163"/>
    </row>
    <row r="3269" spans="1:16">
      <c r="A3269" s="4"/>
      <c r="H3269" s="123"/>
      <c r="I3269" s="123"/>
      <c r="J3269" s="122"/>
      <c r="K3269" s="123"/>
      <c r="L3269" s="1"/>
      <c r="M3269" s="1"/>
      <c r="P3269" s="163"/>
    </row>
    <row r="3270" spans="1:16">
      <c r="A3270" s="4"/>
      <c r="H3270" s="123"/>
      <c r="I3270" s="123"/>
      <c r="J3270" s="122"/>
      <c r="K3270" s="123"/>
      <c r="L3270" s="1"/>
      <c r="M3270" s="1"/>
      <c r="P3270" s="163"/>
    </row>
    <row r="3271" spans="1:16">
      <c r="A3271" s="4"/>
      <c r="H3271" s="123"/>
      <c r="I3271" s="123"/>
      <c r="J3271" s="122"/>
      <c r="K3271" s="123"/>
      <c r="L3271" s="1"/>
      <c r="M3271" s="1"/>
      <c r="P3271" s="163"/>
    </row>
    <row r="3272" spans="1:16">
      <c r="A3272" s="4"/>
      <c r="H3272" s="123"/>
      <c r="I3272" s="123"/>
      <c r="J3272" s="122"/>
      <c r="K3272" s="123"/>
      <c r="L3272" s="1"/>
      <c r="M3272" s="1"/>
      <c r="P3272" s="163"/>
    </row>
    <row r="3273" spans="1:16">
      <c r="A3273" s="4"/>
      <c r="H3273" s="123"/>
      <c r="I3273" s="123"/>
      <c r="J3273" s="122"/>
      <c r="K3273" s="123"/>
      <c r="L3273" s="1"/>
      <c r="M3273" s="1"/>
      <c r="P3273" s="163"/>
    </row>
    <row r="3274" spans="1:16">
      <c r="A3274" s="4"/>
      <c r="H3274" s="123"/>
      <c r="I3274" s="123"/>
      <c r="J3274" s="122"/>
      <c r="K3274" s="123"/>
      <c r="L3274" s="1"/>
      <c r="M3274" s="1"/>
      <c r="P3274" s="163"/>
    </row>
    <row r="3275" spans="1:16">
      <c r="A3275" s="4"/>
      <c r="H3275" s="123"/>
      <c r="I3275" s="123"/>
      <c r="J3275" s="122"/>
      <c r="K3275" s="123"/>
      <c r="L3275" s="1"/>
      <c r="M3275" s="1"/>
      <c r="P3275" s="163"/>
    </row>
    <row r="3276" spans="1:16">
      <c r="A3276" s="4"/>
      <c r="H3276" s="123"/>
      <c r="I3276" s="123"/>
      <c r="J3276" s="122"/>
      <c r="K3276" s="123"/>
      <c r="L3276" s="1"/>
      <c r="M3276" s="1"/>
      <c r="P3276" s="163"/>
    </row>
    <row r="3277" spans="1:16">
      <c r="A3277" s="4"/>
      <c r="H3277" s="123"/>
      <c r="I3277" s="123"/>
      <c r="J3277" s="122"/>
      <c r="K3277" s="123"/>
      <c r="L3277" s="1"/>
      <c r="M3277" s="1"/>
      <c r="P3277" s="163"/>
    </row>
    <row r="3278" spans="1:16">
      <c r="A3278" s="4"/>
      <c r="H3278" s="123"/>
      <c r="I3278" s="123"/>
      <c r="J3278" s="122"/>
      <c r="K3278" s="123"/>
      <c r="L3278" s="1"/>
      <c r="M3278" s="1"/>
      <c r="P3278" s="163"/>
    </row>
    <row r="3279" spans="1:16">
      <c r="A3279" s="4"/>
      <c r="H3279" s="123"/>
      <c r="I3279" s="123"/>
      <c r="J3279" s="122"/>
      <c r="K3279" s="123"/>
      <c r="L3279" s="1"/>
      <c r="M3279" s="1"/>
      <c r="P3279" s="163"/>
    </row>
    <row r="3280" spans="1:16">
      <c r="A3280" s="4"/>
      <c r="H3280" s="123"/>
      <c r="I3280" s="123"/>
      <c r="J3280" s="122"/>
      <c r="K3280" s="123"/>
      <c r="L3280" s="1"/>
      <c r="M3280" s="1"/>
      <c r="P3280" s="163"/>
    </row>
    <row r="3281" spans="1:16">
      <c r="A3281" s="4"/>
      <c r="H3281" s="123"/>
      <c r="I3281" s="123"/>
      <c r="J3281" s="122"/>
      <c r="K3281" s="123"/>
      <c r="L3281" s="1"/>
      <c r="M3281" s="1"/>
      <c r="P3281" s="163"/>
    </row>
    <row r="3282" spans="1:16">
      <c r="A3282" s="4"/>
      <c r="H3282" s="123"/>
      <c r="I3282" s="123"/>
      <c r="J3282" s="122"/>
      <c r="K3282" s="123"/>
      <c r="L3282" s="1"/>
      <c r="M3282" s="1"/>
      <c r="P3282" s="163"/>
    </row>
    <row r="3283" spans="1:16">
      <c r="A3283" s="4"/>
      <c r="H3283" s="123"/>
      <c r="I3283" s="123"/>
      <c r="J3283" s="122"/>
      <c r="K3283" s="123"/>
      <c r="L3283" s="1"/>
      <c r="M3283" s="1"/>
      <c r="P3283" s="163"/>
    </row>
    <row r="3284" spans="1:16">
      <c r="A3284" s="4"/>
      <c r="H3284" s="123"/>
      <c r="I3284" s="123"/>
      <c r="J3284" s="122"/>
      <c r="K3284" s="123"/>
      <c r="L3284" s="1"/>
      <c r="M3284" s="1"/>
      <c r="P3284" s="163"/>
    </row>
    <row r="3285" spans="1:16">
      <c r="A3285" s="4"/>
      <c r="H3285" s="123"/>
      <c r="I3285" s="123"/>
      <c r="J3285" s="122"/>
      <c r="K3285" s="123"/>
      <c r="L3285" s="1"/>
      <c r="M3285" s="1"/>
      <c r="P3285" s="163"/>
    </row>
    <row r="3286" spans="1:16">
      <c r="A3286" s="4"/>
      <c r="H3286" s="123"/>
      <c r="I3286" s="123"/>
      <c r="J3286" s="122"/>
      <c r="K3286" s="123"/>
      <c r="L3286" s="1"/>
      <c r="M3286" s="1"/>
      <c r="P3286" s="163"/>
    </row>
    <row r="3287" spans="1:16">
      <c r="A3287" s="4"/>
      <c r="H3287" s="123"/>
      <c r="I3287" s="123"/>
      <c r="J3287" s="122"/>
      <c r="K3287" s="123"/>
      <c r="L3287" s="1"/>
      <c r="M3287" s="1"/>
      <c r="P3287" s="163"/>
    </row>
    <row r="3288" spans="1:16">
      <c r="A3288" s="4"/>
      <c r="H3288" s="123"/>
      <c r="I3288" s="123"/>
      <c r="J3288" s="122"/>
      <c r="K3288" s="123"/>
      <c r="L3288" s="1"/>
      <c r="M3288" s="1"/>
      <c r="P3288" s="163"/>
    </row>
    <row r="3289" spans="1:16">
      <c r="A3289" s="4"/>
      <c r="H3289" s="123"/>
      <c r="I3289" s="123"/>
      <c r="J3289" s="122"/>
      <c r="K3289" s="123"/>
      <c r="L3289" s="1"/>
      <c r="M3289" s="1"/>
      <c r="P3289" s="163"/>
    </row>
    <row r="3290" spans="1:16">
      <c r="A3290" s="4"/>
      <c r="H3290" s="123"/>
      <c r="I3290" s="123"/>
      <c r="J3290" s="122"/>
      <c r="K3290" s="123"/>
      <c r="L3290" s="1"/>
      <c r="M3290" s="1"/>
      <c r="P3290" s="163"/>
    </row>
    <row r="3291" spans="1:16">
      <c r="A3291" s="4"/>
      <c r="H3291" s="123"/>
      <c r="I3291" s="123"/>
      <c r="J3291" s="122"/>
      <c r="K3291" s="123"/>
      <c r="L3291" s="1"/>
      <c r="M3291" s="1"/>
      <c r="P3291" s="163"/>
    </row>
    <row r="3292" spans="1:16">
      <c r="A3292" s="4"/>
      <c r="H3292" s="123"/>
      <c r="I3292" s="123"/>
      <c r="J3292" s="122"/>
      <c r="K3292" s="123"/>
      <c r="L3292" s="1"/>
      <c r="M3292" s="1"/>
      <c r="P3292" s="163"/>
    </row>
    <row r="3293" spans="1:16">
      <c r="A3293" s="4"/>
      <c r="H3293" s="123"/>
      <c r="I3293" s="123"/>
      <c r="J3293" s="122"/>
      <c r="K3293" s="123"/>
      <c r="L3293" s="1"/>
      <c r="M3293" s="1"/>
      <c r="P3293" s="163"/>
    </row>
    <row r="3294" spans="1:16">
      <c r="A3294" s="4"/>
      <c r="H3294" s="123"/>
      <c r="I3294" s="123"/>
      <c r="J3294" s="122"/>
      <c r="K3294" s="123"/>
      <c r="L3294" s="1"/>
      <c r="M3294" s="1"/>
      <c r="P3294" s="163"/>
    </row>
    <row r="3295" spans="1:16">
      <c r="A3295" s="4"/>
      <c r="H3295" s="123"/>
      <c r="I3295" s="123"/>
      <c r="J3295" s="122"/>
      <c r="K3295" s="123"/>
      <c r="L3295" s="1"/>
      <c r="M3295" s="1"/>
      <c r="P3295" s="163"/>
    </row>
    <row r="3296" spans="1:16">
      <c r="A3296" s="4"/>
      <c r="H3296" s="123"/>
      <c r="I3296" s="123"/>
      <c r="J3296" s="122"/>
      <c r="K3296" s="123"/>
      <c r="L3296" s="1"/>
      <c r="M3296" s="1"/>
      <c r="P3296" s="163"/>
    </row>
    <row r="3297" spans="1:16">
      <c r="A3297" s="4"/>
      <c r="H3297" s="123"/>
      <c r="I3297" s="123"/>
      <c r="J3297" s="122"/>
      <c r="K3297" s="123"/>
      <c r="L3297" s="1"/>
      <c r="M3297" s="1"/>
      <c r="P3297" s="163"/>
    </row>
    <row r="3298" spans="1:16">
      <c r="A3298" s="4"/>
      <c r="H3298" s="123"/>
      <c r="I3298" s="123"/>
      <c r="J3298" s="122"/>
      <c r="K3298" s="123"/>
      <c r="L3298" s="1"/>
      <c r="M3298" s="1"/>
      <c r="P3298" s="163"/>
    </row>
    <row r="3299" spans="1:16">
      <c r="A3299" s="4"/>
      <c r="H3299" s="123"/>
      <c r="I3299" s="123"/>
      <c r="J3299" s="122"/>
      <c r="K3299" s="123"/>
      <c r="L3299" s="1"/>
      <c r="M3299" s="1"/>
      <c r="P3299" s="163"/>
    </row>
    <row r="3300" spans="1:16">
      <c r="A3300" s="4"/>
      <c r="H3300" s="123"/>
      <c r="I3300" s="123"/>
      <c r="J3300" s="122"/>
      <c r="K3300" s="123"/>
      <c r="L3300" s="1"/>
      <c r="M3300" s="1"/>
      <c r="P3300" s="163"/>
    </row>
    <row r="3301" spans="1:16">
      <c r="A3301" s="4"/>
      <c r="H3301" s="123"/>
      <c r="I3301" s="123"/>
      <c r="J3301" s="122"/>
      <c r="K3301" s="123"/>
      <c r="L3301" s="1"/>
      <c r="M3301" s="1"/>
      <c r="P3301" s="163"/>
    </row>
    <row r="3302" spans="1:16">
      <c r="A3302" s="4"/>
      <c r="H3302" s="123"/>
      <c r="I3302" s="123"/>
      <c r="J3302" s="122"/>
      <c r="K3302" s="123"/>
      <c r="L3302" s="1"/>
      <c r="M3302" s="1"/>
      <c r="P3302" s="163"/>
    </row>
    <row r="3303" spans="1:16">
      <c r="A3303" s="4"/>
      <c r="H3303" s="123"/>
      <c r="I3303" s="123"/>
      <c r="J3303" s="122"/>
      <c r="K3303" s="123"/>
      <c r="L3303" s="1"/>
      <c r="M3303" s="1"/>
      <c r="P3303" s="163"/>
    </row>
    <row r="3304" spans="1:16">
      <c r="A3304" s="4"/>
      <c r="H3304" s="123"/>
      <c r="I3304" s="123"/>
      <c r="J3304" s="122"/>
      <c r="K3304" s="123"/>
      <c r="L3304" s="1"/>
      <c r="M3304" s="1"/>
      <c r="P3304" s="163"/>
    </row>
    <row r="3305" spans="1:16">
      <c r="A3305" s="4"/>
      <c r="H3305" s="123"/>
      <c r="I3305" s="123"/>
      <c r="J3305" s="122"/>
      <c r="K3305" s="123"/>
      <c r="L3305" s="1"/>
      <c r="M3305" s="1"/>
      <c r="P3305" s="163"/>
    </row>
    <row r="3306" spans="1:16">
      <c r="A3306" s="4"/>
      <c r="H3306" s="123"/>
      <c r="I3306" s="123"/>
      <c r="J3306" s="122"/>
      <c r="K3306" s="123"/>
      <c r="L3306" s="1"/>
      <c r="M3306" s="1"/>
      <c r="P3306" s="163"/>
    </row>
    <row r="3307" spans="1:16">
      <c r="A3307" s="4"/>
      <c r="H3307" s="123"/>
      <c r="I3307" s="123"/>
      <c r="J3307" s="122"/>
      <c r="K3307" s="123"/>
      <c r="L3307" s="1"/>
      <c r="M3307" s="1"/>
      <c r="P3307" s="163"/>
    </row>
    <row r="3308" spans="1:16">
      <c r="A3308" s="4"/>
      <c r="H3308" s="123"/>
      <c r="I3308" s="123"/>
      <c r="J3308" s="122"/>
      <c r="K3308" s="123"/>
      <c r="L3308" s="1"/>
      <c r="M3308" s="1"/>
      <c r="P3308" s="163"/>
    </row>
    <row r="3309" spans="1:16">
      <c r="A3309" s="4"/>
      <c r="H3309" s="123"/>
      <c r="I3309" s="123"/>
      <c r="J3309" s="122"/>
      <c r="K3309" s="123"/>
      <c r="L3309" s="1"/>
      <c r="M3309" s="1"/>
      <c r="P3309" s="163"/>
    </row>
    <row r="3310" spans="1:16">
      <c r="A3310" s="4"/>
      <c r="H3310" s="123"/>
      <c r="I3310" s="123"/>
      <c r="J3310" s="122"/>
      <c r="K3310" s="123"/>
      <c r="L3310" s="1"/>
      <c r="M3310" s="1"/>
      <c r="P3310" s="163"/>
    </row>
    <row r="3311" spans="1:16">
      <c r="A3311" s="4"/>
      <c r="H3311" s="123"/>
      <c r="I3311" s="123"/>
      <c r="J3311" s="122"/>
      <c r="K3311" s="123"/>
      <c r="L3311" s="1"/>
      <c r="M3311" s="1"/>
      <c r="P3311" s="163"/>
    </row>
    <row r="3312" spans="1:16">
      <c r="A3312" s="4"/>
      <c r="H3312" s="123"/>
      <c r="I3312" s="123"/>
      <c r="J3312" s="122"/>
      <c r="K3312" s="123"/>
      <c r="L3312" s="1"/>
      <c r="M3312" s="1"/>
      <c r="P3312" s="163"/>
    </row>
    <row r="3313" spans="1:16">
      <c r="A3313" s="4"/>
      <c r="H3313" s="123"/>
      <c r="I3313" s="123"/>
      <c r="J3313" s="122"/>
      <c r="K3313" s="123"/>
      <c r="L3313" s="1"/>
      <c r="M3313" s="1"/>
      <c r="P3313" s="163"/>
    </row>
    <row r="3314" spans="1:16">
      <c r="A3314" s="4"/>
      <c r="H3314" s="123"/>
      <c r="I3314" s="123"/>
      <c r="J3314" s="122"/>
      <c r="K3314" s="123"/>
      <c r="L3314" s="1"/>
      <c r="M3314" s="1"/>
      <c r="P3314" s="163"/>
    </row>
    <row r="3315" spans="1:16">
      <c r="A3315" s="4"/>
      <c r="H3315" s="123"/>
      <c r="I3315" s="123"/>
      <c r="J3315" s="122"/>
      <c r="K3315" s="123"/>
      <c r="L3315" s="1"/>
      <c r="M3315" s="1"/>
      <c r="P3315" s="163"/>
    </row>
    <row r="3316" spans="1:16">
      <c r="A3316" s="4"/>
      <c r="H3316" s="123"/>
      <c r="I3316" s="123"/>
      <c r="J3316" s="122"/>
      <c r="K3316" s="123"/>
      <c r="L3316" s="1"/>
      <c r="M3316" s="1"/>
      <c r="P3316" s="163"/>
    </row>
    <row r="3317" spans="1:16">
      <c r="A3317" s="4"/>
      <c r="H3317" s="123"/>
      <c r="I3317" s="123"/>
      <c r="J3317" s="122"/>
      <c r="K3317" s="123"/>
      <c r="L3317" s="1"/>
      <c r="M3317" s="1"/>
      <c r="P3317" s="163"/>
    </row>
    <row r="3318" spans="1:16">
      <c r="A3318" s="4"/>
      <c r="H3318" s="123"/>
      <c r="I3318" s="123"/>
      <c r="J3318" s="122"/>
      <c r="K3318" s="123"/>
      <c r="L3318" s="1"/>
      <c r="M3318" s="1"/>
      <c r="P3318" s="163"/>
    </row>
    <row r="3319" spans="1:16">
      <c r="A3319" s="4"/>
      <c r="H3319" s="123"/>
      <c r="I3319" s="123"/>
      <c r="J3319" s="122"/>
      <c r="K3319" s="123"/>
      <c r="L3319" s="1"/>
      <c r="M3319" s="1"/>
      <c r="P3319" s="163"/>
    </row>
    <row r="3320" spans="1:16">
      <c r="A3320" s="4"/>
      <c r="H3320" s="123"/>
      <c r="I3320" s="123"/>
      <c r="J3320" s="122"/>
      <c r="K3320" s="123"/>
      <c r="L3320" s="1"/>
      <c r="M3320" s="1"/>
      <c r="P3320" s="163"/>
    </row>
    <row r="3321" spans="1:16">
      <c r="A3321" s="4"/>
      <c r="H3321" s="123"/>
      <c r="I3321" s="123"/>
      <c r="J3321" s="122"/>
      <c r="K3321" s="123"/>
      <c r="L3321" s="1"/>
      <c r="M3321" s="1"/>
      <c r="P3321" s="163"/>
    </row>
    <row r="3322" spans="1:16">
      <c r="A3322" s="4"/>
      <c r="H3322" s="123"/>
      <c r="I3322" s="123"/>
      <c r="J3322" s="122"/>
      <c r="K3322" s="123"/>
      <c r="L3322" s="1"/>
      <c r="M3322" s="1"/>
      <c r="P3322" s="163"/>
    </row>
    <row r="3323" spans="1:16">
      <c r="A3323" s="4"/>
      <c r="H3323" s="123"/>
      <c r="I3323" s="123"/>
      <c r="J3323" s="122"/>
      <c r="K3323" s="123"/>
      <c r="L3323" s="1"/>
      <c r="M3323" s="1"/>
      <c r="P3323" s="163"/>
    </row>
    <row r="3324" spans="1:16">
      <c r="A3324" s="4"/>
      <c r="H3324" s="123"/>
      <c r="I3324" s="123"/>
      <c r="J3324" s="122"/>
      <c r="K3324" s="123"/>
      <c r="L3324" s="1"/>
      <c r="M3324" s="1"/>
      <c r="P3324" s="163"/>
    </row>
    <row r="3325" spans="1:16">
      <c r="A3325" s="4"/>
      <c r="H3325" s="123"/>
      <c r="I3325" s="123"/>
      <c r="J3325" s="122"/>
      <c r="K3325" s="123"/>
      <c r="L3325" s="1"/>
      <c r="M3325" s="1"/>
      <c r="P3325" s="163"/>
    </row>
    <row r="3326" spans="1:16">
      <c r="A3326" s="4"/>
      <c r="H3326" s="123"/>
      <c r="I3326" s="123"/>
      <c r="J3326" s="122"/>
      <c r="K3326" s="123"/>
      <c r="L3326" s="1"/>
      <c r="M3326" s="1"/>
      <c r="P3326" s="163"/>
    </row>
    <row r="3327" spans="1:16">
      <c r="A3327" s="4"/>
      <c r="H3327" s="123"/>
      <c r="I3327" s="123"/>
      <c r="J3327" s="122"/>
      <c r="K3327" s="123"/>
      <c r="L3327" s="1"/>
      <c r="M3327" s="1"/>
      <c r="P3327" s="163"/>
    </row>
    <row r="3328" spans="1:16">
      <c r="A3328" s="4"/>
      <c r="H3328" s="123"/>
      <c r="I3328" s="123"/>
      <c r="J3328" s="122"/>
      <c r="K3328" s="123"/>
      <c r="L3328" s="1"/>
      <c r="M3328" s="1"/>
      <c r="P3328" s="163"/>
    </row>
    <row r="3329" spans="1:16">
      <c r="A3329" s="4"/>
      <c r="H3329" s="123"/>
      <c r="I3329" s="123"/>
      <c r="J3329" s="122"/>
      <c r="K3329" s="123"/>
      <c r="L3329" s="1"/>
      <c r="M3329" s="1"/>
      <c r="P3329" s="163"/>
    </row>
    <row r="3330" spans="1:16">
      <c r="A3330" s="4"/>
      <c r="H3330" s="123"/>
      <c r="I3330" s="123"/>
      <c r="J3330" s="122"/>
      <c r="K3330" s="123"/>
      <c r="L3330" s="1"/>
      <c r="M3330" s="1"/>
      <c r="P3330" s="163"/>
    </row>
    <row r="3331" spans="1:16">
      <c r="A3331" s="4"/>
      <c r="H3331" s="123"/>
      <c r="I3331" s="123"/>
      <c r="J3331" s="122"/>
      <c r="K3331" s="123"/>
      <c r="L3331" s="1"/>
      <c r="M3331" s="1"/>
      <c r="P3331" s="163"/>
    </row>
    <row r="3332" spans="1:16">
      <c r="A3332" s="4"/>
      <c r="H3332" s="123"/>
      <c r="I3332" s="123"/>
      <c r="J3332" s="122"/>
      <c r="K3332" s="123"/>
      <c r="L3332" s="1"/>
      <c r="M3332" s="1"/>
      <c r="P3332" s="163"/>
    </row>
    <row r="3333" spans="1:16">
      <c r="A3333" s="4"/>
      <c r="H3333" s="123"/>
      <c r="I3333" s="123"/>
      <c r="J3333" s="122"/>
      <c r="K3333" s="123"/>
      <c r="L3333" s="1"/>
      <c r="M3333" s="1"/>
      <c r="P3333" s="163"/>
    </row>
    <row r="3334" spans="1:16">
      <c r="A3334" s="4"/>
      <c r="H3334" s="123"/>
      <c r="I3334" s="123"/>
      <c r="J3334" s="122"/>
      <c r="K3334" s="123"/>
      <c r="L3334" s="1"/>
      <c r="M3334" s="1"/>
      <c r="P3334" s="163"/>
    </row>
    <row r="3335" spans="1:16">
      <c r="A3335" s="4"/>
      <c r="H3335" s="123"/>
      <c r="I3335" s="123"/>
      <c r="J3335" s="122"/>
      <c r="K3335" s="123"/>
      <c r="L3335" s="1"/>
      <c r="M3335" s="1"/>
      <c r="P3335" s="163"/>
    </row>
    <row r="3336" spans="1:16">
      <c r="A3336" s="4"/>
      <c r="H3336" s="123"/>
      <c r="I3336" s="123"/>
      <c r="J3336" s="122"/>
      <c r="K3336" s="123"/>
      <c r="L3336" s="1"/>
      <c r="M3336" s="1"/>
      <c r="P3336" s="163"/>
    </row>
    <row r="3337" spans="1:16">
      <c r="A3337" s="4"/>
      <c r="H3337" s="123"/>
      <c r="I3337" s="123"/>
      <c r="J3337" s="122"/>
      <c r="K3337" s="123"/>
      <c r="L3337" s="1"/>
      <c r="M3337" s="1"/>
      <c r="P3337" s="163"/>
    </row>
    <row r="3338" spans="1:16">
      <c r="A3338" s="4"/>
      <c r="H3338" s="123"/>
      <c r="I3338" s="123"/>
      <c r="J3338" s="122"/>
      <c r="K3338" s="123"/>
      <c r="L3338" s="1"/>
      <c r="M3338" s="1"/>
      <c r="P3338" s="163"/>
    </row>
    <row r="3339" spans="1:16">
      <c r="A3339" s="4"/>
      <c r="H3339" s="123"/>
      <c r="I3339" s="123"/>
      <c r="J3339" s="122"/>
      <c r="K3339" s="123"/>
      <c r="L3339" s="1"/>
      <c r="M3339" s="1"/>
      <c r="P3339" s="163"/>
    </row>
    <row r="3340" spans="1:16">
      <c r="A3340" s="4"/>
      <c r="H3340" s="123"/>
      <c r="I3340" s="123"/>
      <c r="J3340" s="122"/>
      <c r="K3340" s="123"/>
      <c r="L3340" s="1"/>
      <c r="M3340" s="1"/>
      <c r="P3340" s="163"/>
    </row>
    <row r="3341" spans="1:16">
      <c r="A3341" s="4"/>
      <c r="H3341" s="123"/>
      <c r="I3341" s="123"/>
      <c r="J3341" s="122"/>
      <c r="K3341" s="123"/>
      <c r="L3341" s="1"/>
      <c r="M3341" s="1"/>
      <c r="P3341" s="163"/>
    </row>
    <row r="3342" spans="1:16">
      <c r="A3342" s="4"/>
      <c r="H3342" s="123"/>
      <c r="I3342" s="123"/>
      <c r="J3342" s="122"/>
      <c r="K3342" s="123"/>
      <c r="L3342" s="1"/>
      <c r="M3342" s="1"/>
      <c r="P3342" s="163"/>
    </row>
    <row r="3343" spans="1:16">
      <c r="A3343" s="4"/>
      <c r="H3343" s="123"/>
      <c r="I3343" s="123"/>
      <c r="J3343" s="122"/>
      <c r="K3343" s="123"/>
      <c r="L3343" s="1"/>
      <c r="M3343" s="1"/>
      <c r="P3343" s="163"/>
    </row>
    <row r="3344" spans="1:16">
      <c r="A3344" s="4"/>
      <c r="H3344" s="123"/>
      <c r="I3344" s="123"/>
      <c r="J3344" s="122"/>
      <c r="K3344" s="123"/>
      <c r="L3344" s="1"/>
      <c r="M3344" s="1"/>
      <c r="P3344" s="163"/>
    </row>
    <row r="3345" spans="1:16">
      <c r="A3345" s="4"/>
      <c r="H3345" s="123"/>
      <c r="I3345" s="123"/>
      <c r="J3345" s="122"/>
      <c r="K3345" s="123"/>
      <c r="L3345" s="1"/>
      <c r="M3345" s="1"/>
      <c r="P3345" s="163"/>
    </row>
    <row r="3346" spans="1:16">
      <c r="A3346" s="4"/>
      <c r="H3346" s="123"/>
      <c r="I3346" s="123"/>
      <c r="J3346" s="122"/>
      <c r="K3346" s="123"/>
      <c r="L3346" s="1"/>
      <c r="M3346" s="1"/>
      <c r="P3346" s="163"/>
    </row>
    <row r="3347" spans="1:16">
      <c r="A3347" s="4"/>
      <c r="H3347" s="123"/>
      <c r="I3347" s="123"/>
      <c r="J3347" s="122"/>
      <c r="K3347" s="123"/>
      <c r="L3347" s="1"/>
      <c r="M3347" s="1"/>
      <c r="P3347" s="163"/>
    </row>
    <row r="3348" spans="1:16">
      <c r="A3348" s="4"/>
      <c r="H3348" s="123"/>
      <c r="I3348" s="123"/>
      <c r="J3348" s="122"/>
      <c r="K3348" s="123"/>
      <c r="L3348" s="1"/>
      <c r="M3348" s="1"/>
      <c r="P3348" s="163"/>
    </row>
    <row r="3349" spans="1:16">
      <c r="A3349" s="4"/>
      <c r="H3349" s="123"/>
      <c r="I3349" s="123"/>
      <c r="J3349" s="122"/>
      <c r="K3349" s="123"/>
      <c r="L3349" s="1"/>
      <c r="M3349" s="1"/>
      <c r="P3349" s="163"/>
    </row>
    <row r="3350" spans="1:16">
      <c r="A3350" s="4"/>
      <c r="H3350" s="123"/>
      <c r="I3350" s="123"/>
      <c r="J3350" s="122"/>
      <c r="K3350" s="123"/>
      <c r="L3350" s="1"/>
      <c r="M3350" s="1"/>
      <c r="P3350" s="163"/>
    </row>
    <row r="3351" spans="1:16">
      <c r="A3351" s="4"/>
      <c r="H3351" s="123"/>
      <c r="I3351" s="123"/>
      <c r="J3351" s="122"/>
      <c r="K3351" s="123"/>
      <c r="L3351" s="1"/>
      <c r="M3351" s="1"/>
      <c r="P3351" s="163"/>
    </row>
    <row r="3352" spans="1:16">
      <c r="A3352" s="4"/>
      <c r="H3352" s="123"/>
      <c r="I3352" s="123"/>
      <c r="J3352" s="122"/>
      <c r="K3352" s="123"/>
      <c r="L3352" s="1"/>
      <c r="M3352" s="1"/>
      <c r="P3352" s="163"/>
    </row>
    <row r="3353" spans="1:16">
      <c r="A3353" s="4"/>
      <c r="H3353" s="123"/>
      <c r="I3353" s="123"/>
      <c r="J3353" s="122"/>
      <c r="K3353" s="123"/>
      <c r="L3353" s="1"/>
      <c r="M3353" s="1"/>
      <c r="P3353" s="163"/>
    </row>
    <row r="3354" spans="1:16">
      <c r="A3354" s="4"/>
      <c r="H3354" s="123"/>
      <c r="I3354" s="123"/>
      <c r="J3354" s="122"/>
      <c r="K3354" s="123"/>
      <c r="L3354" s="1"/>
      <c r="M3354" s="1"/>
      <c r="P3354" s="163"/>
    </row>
    <row r="3355" spans="1:16">
      <c r="A3355" s="4"/>
      <c r="H3355" s="123"/>
      <c r="I3355" s="123"/>
      <c r="J3355" s="122"/>
      <c r="K3355" s="123"/>
      <c r="L3355" s="1"/>
      <c r="M3355" s="1"/>
      <c r="P3355" s="163"/>
    </row>
    <row r="3356" spans="1:16">
      <c r="A3356" s="4"/>
      <c r="H3356" s="123"/>
      <c r="I3356" s="123"/>
      <c r="J3356" s="122"/>
      <c r="K3356" s="123"/>
      <c r="L3356" s="1"/>
      <c r="M3356" s="1"/>
      <c r="P3356" s="163"/>
    </row>
    <row r="3357" spans="1:16">
      <c r="A3357" s="4"/>
      <c r="H3357" s="123"/>
      <c r="I3357" s="123"/>
      <c r="J3357" s="122"/>
      <c r="K3357" s="123"/>
      <c r="L3357" s="1"/>
      <c r="M3357" s="1"/>
      <c r="P3357" s="163"/>
    </row>
    <row r="3358" spans="1:16">
      <c r="A3358" s="4"/>
      <c r="H3358" s="123"/>
      <c r="I3358" s="123"/>
      <c r="J3358" s="122"/>
      <c r="K3358" s="123"/>
      <c r="L3358" s="1"/>
      <c r="M3358" s="1"/>
      <c r="P3358" s="163"/>
    </row>
    <row r="3359" spans="1:16">
      <c r="A3359" s="4"/>
      <c r="H3359" s="123"/>
      <c r="I3359" s="123"/>
      <c r="J3359" s="122"/>
      <c r="K3359" s="123"/>
      <c r="L3359" s="1"/>
      <c r="M3359" s="1"/>
      <c r="P3359" s="163"/>
    </row>
    <row r="3360" spans="1:16">
      <c r="A3360" s="4"/>
      <c r="H3360" s="123"/>
      <c r="I3360" s="123"/>
      <c r="J3360" s="122"/>
      <c r="K3360" s="123"/>
      <c r="L3360" s="1"/>
      <c r="M3360" s="1"/>
      <c r="P3360" s="163"/>
    </row>
    <row r="3361" spans="1:16">
      <c r="A3361" s="4"/>
      <c r="H3361" s="123"/>
      <c r="I3361" s="123"/>
      <c r="J3361" s="122"/>
      <c r="K3361" s="123"/>
      <c r="L3361" s="1"/>
      <c r="M3361" s="1"/>
      <c r="P3361" s="163"/>
    </row>
    <row r="3362" spans="1:16">
      <c r="A3362" s="4"/>
      <c r="H3362" s="123"/>
      <c r="I3362" s="123"/>
      <c r="J3362" s="122"/>
      <c r="K3362" s="123"/>
      <c r="L3362" s="1"/>
      <c r="M3362" s="1"/>
      <c r="P3362" s="163"/>
    </row>
    <row r="3363" spans="1:16">
      <c r="A3363" s="4"/>
      <c r="H3363" s="123"/>
      <c r="I3363" s="123"/>
      <c r="J3363" s="122"/>
      <c r="K3363" s="123"/>
      <c r="L3363" s="1"/>
      <c r="M3363" s="1"/>
      <c r="P3363" s="163"/>
    </row>
    <row r="3364" spans="1:16">
      <c r="A3364" s="4"/>
      <c r="H3364" s="123"/>
      <c r="I3364" s="123"/>
      <c r="J3364" s="122"/>
      <c r="K3364" s="123"/>
      <c r="L3364" s="1"/>
      <c r="M3364" s="1"/>
      <c r="P3364" s="163"/>
    </row>
    <row r="3365" spans="1:16">
      <c r="A3365" s="4"/>
      <c r="H3365" s="123"/>
      <c r="I3365" s="123"/>
      <c r="J3365" s="122"/>
      <c r="K3365" s="123"/>
      <c r="L3365" s="1"/>
      <c r="M3365" s="1"/>
      <c r="P3365" s="163"/>
    </row>
    <row r="3366" spans="1:16">
      <c r="A3366" s="4"/>
      <c r="H3366" s="123"/>
      <c r="I3366" s="123"/>
      <c r="J3366" s="122"/>
      <c r="K3366" s="123"/>
      <c r="L3366" s="1"/>
      <c r="M3366" s="1"/>
      <c r="P3366" s="163"/>
    </row>
    <row r="3367" spans="1:16">
      <c r="A3367" s="4"/>
      <c r="H3367" s="123"/>
      <c r="I3367" s="123"/>
      <c r="J3367" s="122"/>
      <c r="K3367" s="123"/>
      <c r="L3367" s="1"/>
      <c r="M3367" s="1"/>
      <c r="P3367" s="163"/>
    </row>
    <row r="3368" spans="1:16">
      <c r="A3368" s="4"/>
      <c r="H3368" s="123"/>
      <c r="I3368" s="123"/>
      <c r="J3368" s="122"/>
      <c r="K3368" s="123"/>
      <c r="L3368" s="1"/>
      <c r="M3368" s="1"/>
      <c r="P3368" s="163"/>
    </row>
    <row r="3369" spans="1:16">
      <c r="A3369" s="4"/>
      <c r="H3369" s="123"/>
      <c r="I3369" s="123"/>
      <c r="J3369" s="122"/>
      <c r="K3369" s="123"/>
      <c r="L3369" s="1"/>
      <c r="M3369" s="1"/>
      <c r="P3369" s="163"/>
    </row>
    <row r="3370" spans="1:16">
      <c r="A3370" s="4"/>
      <c r="H3370" s="123"/>
      <c r="I3370" s="123"/>
      <c r="J3370" s="122"/>
      <c r="K3370" s="123"/>
      <c r="L3370" s="1"/>
      <c r="M3370" s="1"/>
      <c r="P3370" s="163"/>
    </row>
    <row r="3371" spans="1:16">
      <c r="A3371" s="4"/>
      <c r="H3371" s="123"/>
      <c r="I3371" s="123"/>
      <c r="J3371" s="122"/>
      <c r="K3371" s="123"/>
      <c r="L3371" s="1"/>
      <c r="M3371" s="1"/>
      <c r="P3371" s="163"/>
    </row>
    <row r="3372" spans="1:16">
      <c r="A3372" s="4"/>
      <c r="H3372" s="123"/>
      <c r="I3372" s="123"/>
      <c r="J3372" s="122"/>
      <c r="K3372" s="123"/>
      <c r="L3372" s="1"/>
      <c r="M3372" s="1"/>
      <c r="P3372" s="163"/>
    </row>
    <row r="3373" spans="1:16">
      <c r="A3373" s="4"/>
      <c r="H3373" s="123"/>
      <c r="I3373" s="123"/>
      <c r="J3373" s="122"/>
      <c r="K3373" s="123"/>
      <c r="L3373" s="1"/>
      <c r="M3373" s="1"/>
      <c r="P3373" s="163"/>
    </row>
    <row r="3374" spans="1:16">
      <c r="A3374" s="4"/>
      <c r="H3374" s="123"/>
      <c r="I3374" s="123"/>
      <c r="J3374" s="122"/>
      <c r="K3374" s="123"/>
      <c r="L3374" s="1"/>
      <c r="M3374" s="1"/>
      <c r="P3374" s="163"/>
    </row>
    <row r="3375" spans="1:16">
      <c r="A3375" s="4"/>
      <c r="H3375" s="123"/>
      <c r="I3375" s="123"/>
      <c r="J3375" s="122"/>
      <c r="K3375" s="123"/>
      <c r="L3375" s="1"/>
      <c r="M3375" s="1"/>
      <c r="P3375" s="163"/>
    </row>
    <row r="3376" spans="1:16">
      <c r="A3376" s="4"/>
      <c r="H3376" s="123"/>
      <c r="I3376" s="123"/>
      <c r="J3376" s="122"/>
      <c r="K3376" s="123"/>
      <c r="L3376" s="1"/>
      <c r="M3376" s="1"/>
      <c r="P3376" s="163"/>
    </row>
    <row r="3377" spans="1:16">
      <c r="A3377" s="4"/>
      <c r="H3377" s="123"/>
      <c r="I3377" s="123"/>
      <c r="J3377" s="122"/>
      <c r="K3377" s="123"/>
      <c r="L3377" s="1"/>
      <c r="M3377" s="1"/>
      <c r="P3377" s="163"/>
    </row>
    <row r="3378" spans="1:16">
      <c r="A3378" s="4"/>
      <c r="H3378" s="123"/>
      <c r="I3378" s="123"/>
      <c r="J3378" s="122"/>
      <c r="K3378" s="123"/>
      <c r="L3378" s="1"/>
      <c r="M3378" s="1"/>
      <c r="P3378" s="163"/>
    </row>
    <row r="3379" spans="1:16">
      <c r="A3379" s="4"/>
      <c r="H3379" s="123"/>
      <c r="I3379" s="123"/>
      <c r="J3379" s="122"/>
      <c r="K3379" s="123"/>
      <c r="L3379" s="1"/>
      <c r="M3379" s="1"/>
      <c r="P3379" s="163"/>
    </row>
    <row r="3380" spans="1:16">
      <c r="A3380" s="4"/>
      <c r="H3380" s="123"/>
      <c r="I3380" s="123"/>
      <c r="J3380" s="122"/>
      <c r="K3380" s="123"/>
      <c r="L3380" s="1"/>
      <c r="M3380" s="1"/>
      <c r="P3380" s="163"/>
    </row>
    <row r="3381" spans="1:16">
      <c r="A3381" s="4"/>
      <c r="H3381" s="123"/>
      <c r="I3381" s="123"/>
      <c r="J3381" s="122"/>
      <c r="K3381" s="123"/>
      <c r="L3381" s="1"/>
      <c r="M3381" s="1"/>
      <c r="P3381" s="163"/>
    </row>
    <row r="3382" spans="1:16">
      <c r="A3382" s="4"/>
      <c r="H3382" s="123"/>
      <c r="I3382" s="123"/>
      <c r="J3382" s="122"/>
      <c r="K3382" s="123"/>
      <c r="L3382" s="1"/>
      <c r="M3382" s="1"/>
      <c r="P3382" s="163"/>
    </row>
    <row r="3383" spans="1:16">
      <c r="A3383" s="4"/>
      <c r="H3383" s="123"/>
      <c r="I3383" s="123"/>
      <c r="J3383" s="122"/>
      <c r="K3383" s="123"/>
      <c r="L3383" s="1"/>
      <c r="M3383" s="1"/>
      <c r="P3383" s="163"/>
    </row>
    <row r="3384" spans="1:16">
      <c r="A3384" s="4"/>
      <c r="H3384" s="123"/>
      <c r="I3384" s="123"/>
      <c r="J3384" s="122"/>
      <c r="K3384" s="123"/>
      <c r="L3384" s="1"/>
      <c r="M3384" s="1"/>
      <c r="P3384" s="163"/>
    </row>
    <row r="3385" spans="1:16">
      <c r="A3385" s="4"/>
      <c r="H3385" s="123"/>
      <c r="I3385" s="123"/>
      <c r="J3385" s="122"/>
      <c r="K3385" s="123"/>
      <c r="L3385" s="1"/>
      <c r="M3385" s="1"/>
      <c r="P3385" s="163"/>
    </row>
    <row r="3386" spans="1:16">
      <c r="A3386" s="4"/>
      <c r="H3386" s="123"/>
      <c r="I3386" s="123"/>
      <c r="J3386" s="122"/>
      <c r="K3386" s="123"/>
      <c r="L3386" s="1"/>
      <c r="M3386" s="1"/>
      <c r="P3386" s="163"/>
    </row>
    <row r="3387" spans="1:16">
      <c r="A3387" s="4"/>
      <c r="H3387" s="123"/>
      <c r="I3387" s="123"/>
      <c r="J3387" s="122"/>
      <c r="K3387" s="123"/>
      <c r="L3387" s="1"/>
      <c r="M3387" s="1"/>
      <c r="P3387" s="163"/>
    </row>
    <row r="3388" spans="1:16">
      <c r="A3388" s="4"/>
      <c r="H3388" s="123"/>
      <c r="I3388" s="123"/>
      <c r="J3388" s="122"/>
      <c r="K3388" s="123"/>
      <c r="L3388" s="1"/>
      <c r="M3388" s="1"/>
      <c r="P3388" s="163"/>
    </row>
    <row r="3389" spans="1:16">
      <c r="A3389" s="4"/>
      <c r="H3389" s="123"/>
      <c r="I3389" s="123"/>
      <c r="J3389" s="122"/>
      <c r="K3389" s="123"/>
      <c r="L3389" s="1"/>
      <c r="M3389" s="1"/>
      <c r="P3389" s="163"/>
    </row>
    <row r="3390" spans="1:16">
      <c r="A3390" s="4"/>
      <c r="H3390" s="123"/>
      <c r="I3390" s="123"/>
      <c r="J3390" s="122"/>
      <c r="K3390" s="123"/>
      <c r="L3390" s="1"/>
      <c r="M3390" s="1"/>
      <c r="P3390" s="163"/>
    </row>
    <row r="3391" spans="1:16">
      <c r="A3391" s="4"/>
      <c r="H3391" s="123"/>
      <c r="I3391" s="123"/>
      <c r="J3391" s="122"/>
      <c r="K3391" s="123"/>
      <c r="L3391" s="1"/>
      <c r="M3391" s="1"/>
      <c r="P3391" s="163"/>
    </row>
    <row r="3392" spans="1:16">
      <c r="A3392" s="4"/>
      <c r="H3392" s="123"/>
      <c r="I3392" s="123"/>
      <c r="J3392" s="122"/>
      <c r="K3392" s="123"/>
      <c r="L3392" s="1"/>
      <c r="M3392" s="1"/>
      <c r="P3392" s="163"/>
    </row>
    <row r="3393" spans="1:16">
      <c r="A3393" s="4"/>
      <c r="H3393" s="123"/>
      <c r="I3393" s="123"/>
      <c r="J3393" s="122"/>
      <c r="K3393" s="123"/>
      <c r="L3393" s="1"/>
      <c r="M3393" s="1"/>
      <c r="P3393" s="163"/>
    </row>
    <row r="3394" spans="1:16">
      <c r="A3394" s="4"/>
      <c r="H3394" s="123"/>
      <c r="I3394" s="123"/>
      <c r="J3394" s="122"/>
      <c r="K3394" s="123"/>
      <c r="L3394" s="1"/>
      <c r="M3394" s="1"/>
      <c r="P3394" s="163"/>
    </row>
    <row r="3395" spans="1:16">
      <c r="A3395" s="4"/>
      <c r="H3395" s="123"/>
      <c r="I3395" s="123"/>
      <c r="J3395" s="122"/>
      <c r="K3395" s="123"/>
      <c r="L3395" s="1"/>
      <c r="M3395" s="1"/>
      <c r="P3395" s="163"/>
    </row>
    <row r="3396" spans="1:16">
      <c r="A3396" s="4"/>
      <c r="H3396" s="123"/>
      <c r="I3396" s="123"/>
      <c r="J3396" s="122"/>
      <c r="K3396" s="123"/>
      <c r="L3396" s="1"/>
      <c r="M3396" s="1"/>
      <c r="P3396" s="163"/>
    </row>
    <row r="3397" spans="1:16">
      <c r="A3397" s="4"/>
      <c r="H3397" s="123"/>
      <c r="I3397" s="123"/>
      <c r="J3397" s="122"/>
      <c r="K3397" s="123"/>
      <c r="L3397" s="1"/>
      <c r="M3397" s="1"/>
      <c r="P3397" s="163"/>
    </row>
    <row r="3398" spans="1:16">
      <c r="A3398" s="4"/>
      <c r="H3398" s="123"/>
      <c r="I3398" s="123"/>
      <c r="J3398" s="122"/>
      <c r="K3398" s="123"/>
      <c r="L3398" s="1"/>
      <c r="M3398" s="1"/>
      <c r="P3398" s="163"/>
    </row>
    <row r="3399" spans="1:16">
      <c r="A3399" s="4"/>
      <c r="H3399" s="123"/>
      <c r="I3399" s="123"/>
      <c r="J3399" s="122"/>
      <c r="K3399" s="123"/>
      <c r="L3399" s="1"/>
      <c r="M3399" s="1"/>
      <c r="P3399" s="163"/>
    </row>
    <row r="3400" spans="1:16">
      <c r="A3400" s="4"/>
      <c r="H3400" s="123"/>
      <c r="I3400" s="123"/>
      <c r="J3400" s="122"/>
      <c r="K3400" s="123"/>
      <c r="L3400" s="1"/>
      <c r="M3400" s="1"/>
      <c r="P3400" s="163"/>
    </row>
    <row r="3401" spans="1:16">
      <c r="A3401" s="4"/>
      <c r="H3401" s="123"/>
      <c r="I3401" s="123"/>
      <c r="J3401" s="122"/>
      <c r="K3401" s="123"/>
      <c r="L3401" s="1"/>
      <c r="M3401" s="1"/>
      <c r="P3401" s="163"/>
    </row>
    <row r="3402" spans="1:16">
      <c r="A3402" s="4"/>
      <c r="H3402" s="123"/>
      <c r="I3402" s="123"/>
      <c r="J3402" s="122"/>
      <c r="K3402" s="123"/>
      <c r="L3402" s="1"/>
      <c r="M3402" s="1"/>
      <c r="P3402" s="163"/>
    </row>
    <row r="3403" spans="1:16">
      <c r="A3403" s="4"/>
      <c r="H3403" s="123"/>
      <c r="I3403" s="123"/>
      <c r="J3403" s="122"/>
      <c r="K3403" s="123"/>
      <c r="L3403" s="1"/>
      <c r="M3403" s="1"/>
      <c r="P3403" s="163"/>
    </row>
    <row r="3404" spans="1:16">
      <c r="A3404" s="4"/>
      <c r="H3404" s="123"/>
      <c r="I3404" s="123"/>
      <c r="J3404" s="122"/>
      <c r="K3404" s="123"/>
      <c r="L3404" s="1"/>
      <c r="M3404" s="1"/>
      <c r="P3404" s="163"/>
    </row>
    <row r="3405" spans="1:16">
      <c r="A3405" s="4"/>
      <c r="H3405" s="123"/>
      <c r="I3405" s="123"/>
      <c r="J3405" s="122"/>
      <c r="K3405" s="123"/>
      <c r="L3405" s="1"/>
      <c r="M3405" s="1"/>
      <c r="P3405" s="163"/>
    </row>
    <row r="3406" spans="1:16">
      <c r="A3406" s="4"/>
      <c r="H3406" s="123"/>
      <c r="I3406" s="123"/>
      <c r="J3406" s="122"/>
      <c r="K3406" s="123"/>
      <c r="L3406" s="1"/>
      <c r="M3406" s="1"/>
      <c r="P3406" s="163"/>
    </row>
    <row r="3407" spans="1:16">
      <c r="A3407" s="4"/>
      <c r="H3407" s="123"/>
      <c r="I3407" s="123"/>
      <c r="J3407" s="122"/>
      <c r="K3407" s="123"/>
      <c r="L3407" s="1"/>
      <c r="M3407" s="1"/>
      <c r="P3407" s="163"/>
    </row>
    <row r="3408" spans="1:16">
      <c r="A3408" s="4"/>
      <c r="H3408" s="123"/>
      <c r="I3408" s="123"/>
      <c r="J3408" s="122"/>
      <c r="K3408" s="123"/>
      <c r="L3408" s="1"/>
      <c r="M3408" s="1"/>
      <c r="P3408" s="163"/>
    </row>
    <row r="3409" spans="1:16">
      <c r="A3409" s="4"/>
      <c r="H3409" s="123"/>
      <c r="I3409" s="123"/>
      <c r="J3409" s="122"/>
      <c r="K3409" s="123"/>
      <c r="L3409" s="1"/>
      <c r="M3409" s="1"/>
      <c r="P3409" s="163"/>
    </row>
    <row r="3410" spans="1:16">
      <c r="A3410" s="4"/>
      <c r="H3410" s="123"/>
      <c r="I3410" s="123"/>
      <c r="J3410" s="122"/>
      <c r="K3410" s="123"/>
      <c r="L3410" s="1"/>
      <c r="M3410" s="1"/>
      <c r="P3410" s="163"/>
    </row>
    <row r="3411" spans="1:16">
      <c r="A3411" s="4"/>
      <c r="H3411" s="123"/>
      <c r="I3411" s="123"/>
      <c r="J3411" s="122"/>
      <c r="K3411" s="123"/>
      <c r="L3411" s="1"/>
      <c r="M3411" s="1"/>
      <c r="P3411" s="163"/>
    </row>
    <row r="3412" spans="1:16">
      <c r="A3412" s="4"/>
      <c r="H3412" s="123"/>
      <c r="I3412" s="123"/>
      <c r="J3412" s="122"/>
      <c r="K3412" s="123"/>
      <c r="L3412" s="1"/>
      <c r="M3412" s="1"/>
      <c r="P3412" s="163"/>
    </row>
    <row r="3413" spans="1:16">
      <c r="A3413" s="4"/>
      <c r="H3413" s="123"/>
      <c r="I3413" s="123"/>
      <c r="J3413" s="122"/>
      <c r="K3413" s="123"/>
      <c r="L3413" s="1"/>
      <c r="M3413" s="1"/>
      <c r="P3413" s="163"/>
    </row>
    <row r="3414" spans="1:16">
      <c r="A3414" s="4"/>
      <c r="H3414" s="123"/>
      <c r="I3414" s="123"/>
      <c r="J3414" s="122"/>
      <c r="K3414" s="123"/>
      <c r="L3414" s="1"/>
      <c r="M3414" s="1"/>
      <c r="P3414" s="163"/>
    </row>
    <row r="3415" spans="1:16">
      <c r="A3415" s="4"/>
      <c r="H3415" s="123"/>
      <c r="I3415" s="123"/>
      <c r="J3415" s="122"/>
      <c r="K3415" s="123"/>
      <c r="L3415" s="1"/>
      <c r="M3415" s="1"/>
      <c r="P3415" s="163"/>
    </row>
    <row r="3416" spans="1:16">
      <c r="A3416" s="4"/>
      <c r="H3416" s="123"/>
      <c r="I3416" s="123"/>
      <c r="J3416" s="122"/>
      <c r="K3416" s="123"/>
      <c r="L3416" s="1"/>
      <c r="M3416" s="1"/>
      <c r="P3416" s="163"/>
    </row>
    <row r="3417" spans="1:16">
      <c r="A3417" s="4"/>
      <c r="H3417" s="123"/>
      <c r="I3417" s="123"/>
      <c r="J3417" s="122"/>
      <c r="K3417" s="123"/>
      <c r="L3417" s="1"/>
      <c r="M3417" s="1"/>
      <c r="P3417" s="163"/>
    </row>
    <row r="3418" spans="1:16">
      <c r="A3418" s="4"/>
      <c r="H3418" s="123"/>
      <c r="I3418" s="123"/>
      <c r="J3418" s="122"/>
      <c r="K3418" s="123"/>
      <c r="L3418" s="1"/>
      <c r="M3418" s="1"/>
      <c r="P3418" s="163"/>
    </row>
    <row r="3419" spans="1:16">
      <c r="A3419" s="4"/>
      <c r="H3419" s="123"/>
      <c r="I3419" s="123"/>
      <c r="J3419" s="122"/>
      <c r="K3419" s="123"/>
      <c r="L3419" s="1"/>
      <c r="M3419" s="1"/>
      <c r="P3419" s="163"/>
    </row>
    <row r="3420" spans="1:16">
      <c r="A3420" s="4"/>
      <c r="H3420" s="123"/>
      <c r="I3420" s="123"/>
      <c r="J3420" s="122"/>
      <c r="K3420" s="123"/>
      <c r="L3420" s="1"/>
      <c r="M3420" s="1"/>
      <c r="P3420" s="163"/>
    </row>
    <row r="3421" spans="1:16">
      <c r="A3421" s="4"/>
      <c r="H3421" s="123"/>
      <c r="I3421" s="123"/>
      <c r="J3421" s="122"/>
      <c r="K3421" s="123"/>
      <c r="L3421" s="1"/>
      <c r="M3421" s="1"/>
      <c r="P3421" s="163"/>
    </row>
    <row r="3422" spans="1:16">
      <c r="A3422" s="4"/>
      <c r="H3422" s="123"/>
      <c r="I3422" s="123"/>
      <c r="J3422" s="122"/>
      <c r="K3422" s="123"/>
      <c r="L3422" s="1"/>
      <c r="M3422" s="1"/>
      <c r="P3422" s="163"/>
    </row>
    <row r="3423" spans="1:16">
      <c r="A3423" s="4"/>
      <c r="H3423" s="123"/>
      <c r="I3423" s="123"/>
      <c r="J3423" s="122"/>
      <c r="K3423" s="123"/>
      <c r="L3423" s="1"/>
      <c r="M3423" s="1"/>
      <c r="P3423" s="163"/>
    </row>
    <row r="3424" spans="1:16">
      <c r="A3424" s="4"/>
      <c r="H3424" s="123"/>
      <c r="I3424" s="123"/>
      <c r="J3424" s="122"/>
      <c r="K3424" s="123"/>
      <c r="L3424" s="1"/>
      <c r="M3424" s="1"/>
      <c r="P3424" s="163"/>
    </row>
    <row r="3425" spans="1:16">
      <c r="A3425" s="4"/>
      <c r="H3425" s="123"/>
      <c r="I3425" s="123"/>
      <c r="J3425" s="122"/>
      <c r="K3425" s="123"/>
      <c r="L3425" s="1"/>
      <c r="M3425" s="1"/>
      <c r="P3425" s="163"/>
    </row>
    <row r="3426" spans="1:16">
      <c r="A3426" s="4"/>
      <c r="H3426" s="123"/>
      <c r="I3426" s="123"/>
      <c r="J3426" s="122"/>
      <c r="K3426" s="123"/>
      <c r="L3426" s="1"/>
      <c r="M3426" s="1"/>
      <c r="P3426" s="163"/>
    </row>
    <row r="3427" spans="1:16">
      <c r="A3427" s="4"/>
      <c r="H3427" s="123"/>
      <c r="I3427" s="123"/>
      <c r="J3427" s="122"/>
      <c r="K3427" s="123"/>
      <c r="L3427" s="1"/>
      <c r="M3427" s="1"/>
      <c r="P3427" s="163"/>
    </row>
    <row r="3428" spans="1:16">
      <c r="A3428" s="4"/>
      <c r="H3428" s="123"/>
      <c r="I3428" s="123"/>
      <c r="J3428" s="122"/>
      <c r="K3428" s="123"/>
      <c r="L3428" s="1"/>
      <c r="M3428" s="1"/>
      <c r="P3428" s="163"/>
    </row>
    <row r="3429" spans="1:16">
      <c r="A3429" s="4"/>
      <c r="H3429" s="123"/>
      <c r="I3429" s="123"/>
      <c r="J3429" s="122"/>
      <c r="K3429" s="123"/>
      <c r="L3429" s="1"/>
      <c r="M3429" s="1"/>
      <c r="P3429" s="163"/>
    </row>
    <row r="3430" spans="1:16">
      <c r="A3430" s="4"/>
      <c r="H3430" s="123"/>
      <c r="I3430" s="123"/>
      <c r="J3430" s="122"/>
      <c r="K3430" s="123"/>
      <c r="L3430" s="1"/>
      <c r="M3430" s="1"/>
      <c r="P3430" s="163"/>
    </row>
    <row r="3431" spans="1:16">
      <c r="A3431" s="4"/>
      <c r="H3431" s="123"/>
      <c r="I3431" s="123"/>
      <c r="J3431" s="122"/>
      <c r="K3431" s="123"/>
      <c r="L3431" s="1"/>
      <c r="M3431" s="1"/>
      <c r="P3431" s="163"/>
    </row>
    <row r="3432" spans="1:16">
      <c r="A3432" s="4"/>
      <c r="H3432" s="123"/>
      <c r="I3432" s="123"/>
      <c r="J3432" s="122"/>
      <c r="K3432" s="123"/>
      <c r="L3432" s="1"/>
      <c r="M3432" s="1"/>
      <c r="P3432" s="163"/>
    </row>
    <row r="3433" spans="1:16">
      <c r="A3433" s="4"/>
      <c r="H3433" s="123"/>
      <c r="I3433" s="123"/>
      <c r="J3433" s="122"/>
      <c r="K3433" s="123"/>
      <c r="L3433" s="1"/>
      <c r="M3433" s="1"/>
      <c r="P3433" s="163"/>
    </row>
    <row r="3434" spans="1:16">
      <c r="A3434" s="4"/>
      <c r="H3434" s="123"/>
      <c r="I3434" s="123"/>
      <c r="J3434" s="122"/>
      <c r="K3434" s="123"/>
      <c r="L3434" s="1"/>
      <c r="M3434" s="1"/>
      <c r="P3434" s="163"/>
    </row>
    <row r="3435" spans="1:16">
      <c r="A3435" s="4"/>
      <c r="H3435" s="123"/>
      <c r="I3435" s="123"/>
      <c r="J3435" s="122"/>
      <c r="K3435" s="123"/>
      <c r="L3435" s="1"/>
      <c r="M3435" s="1"/>
      <c r="P3435" s="163"/>
    </row>
    <row r="3436" spans="1:16">
      <c r="A3436" s="4"/>
      <c r="H3436" s="123"/>
      <c r="I3436" s="123"/>
      <c r="J3436" s="122"/>
      <c r="K3436" s="123"/>
      <c r="L3436" s="1"/>
      <c r="M3436" s="1"/>
      <c r="P3436" s="163"/>
    </row>
    <row r="3437" spans="1:16">
      <c r="A3437" s="4"/>
      <c r="H3437" s="123"/>
      <c r="I3437" s="123"/>
      <c r="J3437" s="122"/>
      <c r="K3437" s="123"/>
      <c r="L3437" s="1"/>
      <c r="M3437" s="1"/>
      <c r="P3437" s="163"/>
    </row>
    <row r="3438" spans="1:16">
      <c r="A3438" s="4"/>
      <c r="H3438" s="123"/>
      <c r="I3438" s="123"/>
      <c r="J3438" s="122"/>
      <c r="K3438" s="123"/>
      <c r="L3438" s="1"/>
      <c r="M3438" s="1"/>
      <c r="P3438" s="163"/>
    </row>
    <row r="3439" spans="1:16">
      <c r="A3439" s="4"/>
      <c r="H3439" s="123"/>
      <c r="I3439" s="123"/>
      <c r="J3439" s="122"/>
      <c r="K3439" s="123"/>
      <c r="L3439" s="1"/>
      <c r="M3439" s="1"/>
      <c r="P3439" s="163"/>
    </row>
    <row r="3440" spans="1:16">
      <c r="A3440" s="4"/>
      <c r="H3440" s="123"/>
      <c r="I3440" s="123"/>
      <c r="J3440" s="122"/>
      <c r="K3440" s="123"/>
      <c r="L3440" s="1"/>
      <c r="M3440" s="1"/>
      <c r="P3440" s="163"/>
    </row>
    <row r="3441" spans="1:16">
      <c r="A3441" s="4"/>
      <c r="H3441" s="123"/>
      <c r="I3441" s="123"/>
      <c r="J3441" s="122"/>
      <c r="K3441" s="123"/>
      <c r="L3441" s="1"/>
      <c r="M3441" s="1"/>
      <c r="P3441" s="163"/>
    </row>
    <row r="3442" spans="1:16">
      <c r="A3442" s="4"/>
      <c r="H3442" s="123"/>
      <c r="I3442" s="123"/>
      <c r="J3442" s="122"/>
      <c r="K3442" s="123"/>
      <c r="L3442" s="1"/>
      <c r="M3442" s="1"/>
      <c r="P3442" s="163"/>
    </row>
    <row r="3443" spans="1:16">
      <c r="A3443" s="4"/>
      <c r="H3443" s="123"/>
      <c r="I3443" s="123"/>
      <c r="J3443" s="122"/>
      <c r="K3443" s="123"/>
      <c r="L3443" s="1"/>
      <c r="M3443" s="1"/>
      <c r="P3443" s="163"/>
    </row>
    <row r="3444" spans="1:16">
      <c r="A3444" s="4"/>
      <c r="H3444" s="123"/>
      <c r="I3444" s="123"/>
      <c r="J3444" s="122"/>
      <c r="K3444" s="123"/>
      <c r="L3444" s="1"/>
      <c r="M3444" s="1"/>
      <c r="P3444" s="163"/>
    </row>
    <row r="3445" spans="1:16">
      <c r="A3445" s="4"/>
      <c r="H3445" s="123"/>
      <c r="I3445" s="123"/>
      <c r="J3445" s="122"/>
      <c r="K3445" s="123"/>
      <c r="L3445" s="1"/>
      <c r="M3445" s="1"/>
      <c r="P3445" s="163"/>
    </row>
    <row r="3446" spans="1:16">
      <c r="A3446" s="4"/>
      <c r="H3446" s="123"/>
      <c r="I3446" s="123"/>
      <c r="J3446" s="122"/>
      <c r="K3446" s="123"/>
      <c r="L3446" s="1"/>
      <c r="M3446" s="1"/>
      <c r="P3446" s="163"/>
    </row>
    <row r="3447" spans="1:16">
      <c r="A3447" s="4"/>
      <c r="H3447" s="123"/>
      <c r="I3447" s="123"/>
      <c r="J3447" s="122"/>
      <c r="K3447" s="123"/>
      <c r="L3447" s="1"/>
      <c r="M3447" s="1"/>
      <c r="P3447" s="163"/>
    </row>
    <row r="3448" spans="1:16">
      <c r="A3448" s="4"/>
      <c r="H3448" s="123"/>
      <c r="I3448" s="123"/>
      <c r="J3448" s="122"/>
      <c r="K3448" s="123"/>
      <c r="L3448" s="1"/>
      <c r="M3448" s="1"/>
      <c r="P3448" s="163"/>
    </row>
    <row r="3449" spans="1:16">
      <c r="A3449" s="4"/>
      <c r="H3449" s="123"/>
      <c r="I3449" s="123"/>
      <c r="J3449" s="122"/>
      <c r="K3449" s="123"/>
      <c r="L3449" s="1"/>
      <c r="M3449" s="1"/>
      <c r="P3449" s="163"/>
    </row>
    <row r="3450" spans="1:16">
      <c r="A3450" s="4"/>
      <c r="H3450" s="123"/>
      <c r="I3450" s="123"/>
      <c r="J3450" s="122"/>
      <c r="K3450" s="123"/>
      <c r="L3450" s="1"/>
      <c r="M3450" s="1"/>
      <c r="P3450" s="163"/>
    </row>
    <row r="3451" spans="1:16">
      <c r="A3451" s="4"/>
      <c r="H3451" s="123"/>
      <c r="I3451" s="123"/>
      <c r="J3451" s="122"/>
      <c r="K3451" s="123"/>
      <c r="L3451" s="1"/>
      <c r="M3451" s="1"/>
      <c r="P3451" s="163"/>
    </row>
    <row r="3452" spans="1:16">
      <c r="A3452" s="4"/>
      <c r="H3452" s="123"/>
      <c r="I3452" s="123"/>
      <c r="J3452" s="122"/>
      <c r="K3452" s="123"/>
      <c r="L3452" s="1"/>
      <c r="M3452" s="1"/>
      <c r="P3452" s="163"/>
    </row>
    <row r="3453" spans="1:16">
      <c r="A3453" s="4"/>
      <c r="H3453" s="123"/>
      <c r="I3453" s="123"/>
      <c r="J3453" s="122"/>
      <c r="K3453" s="123"/>
      <c r="L3453" s="1"/>
      <c r="M3453" s="1"/>
      <c r="P3453" s="163"/>
    </row>
    <row r="3454" spans="1:16">
      <c r="A3454" s="4"/>
      <c r="H3454" s="123"/>
      <c r="I3454" s="123"/>
      <c r="J3454" s="122"/>
      <c r="K3454" s="123"/>
      <c r="L3454" s="1"/>
      <c r="M3454" s="1"/>
      <c r="P3454" s="163"/>
    </row>
    <row r="3455" spans="1:16">
      <c r="A3455" s="4"/>
      <c r="H3455" s="123"/>
      <c r="I3455" s="123"/>
      <c r="J3455" s="122"/>
      <c r="K3455" s="123"/>
      <c r="L3455" s="1"/>
      <c r="M3455" s="1"/>
      <c r="P3455" s="163"/>
    </row>
    <row r="3456" spans="1:16">
      <c r="A3456" s="4"/>
      <c r="H3456" s="123"/>
      <c r="I3456" s="123"/>
      <c r="J3456" s="122"/>
      <c r="K3456" s="123"/>
      <c r="L3456" s="1"/>
      <c r="M3456" s="1"/>
      <c r="P3456" s="163"/>
    </row>
    <row r="3457" spans="1:16">
      <c r="A3457" s="4"/>
      <c r="H3457" s="123"/>
      <c r="I3457" s="123"/>
      <c r="J3457" s="122"/>
      <c r="K3457" s="123"/>
      <c r="L3457" s="1"/>
      <c r="M3457" s="1"/>
      <c r="P3457" s="163"/>
    </row>
    <row r="3458" spans="1:16">
      <c r="A3458" s="4"/>
      <c r="H3458" s="123"/>
      <c r="I3458" s="123"/>
      <c r="J3458" s="122"/>
      <c r="K3458" s="123"/>
      <c r="L3458" s="1"/>
      <c r="M3458" s="1"/>
      <c r="P3458" s="163"/>
    </row>
    <row r="3459" spans="1:16">
      <c r="A3459" s="4"/>
      <c r="H3459" s="123"/>
      <c r="I3459" s="123"/>
      <c r="J3459" s="122"/>
      <c r="K3459" s="123"/>
      <c r="L3459" s="1"/>
      <c r="M3459" s="1"/>
      <c r="P3459" s="163"/>
    </row>
    <row r="3460" spans="1:16">
      <c r="A3460" s="4"/>
      <c r="H3460" s="123"/>
      <c r="I3460" s="123"/>
      <c r="J3460" s="122"/>
      <c r="K3460" s="123"/>
      <c r="L3460" s="1"/>
      <c r="M3460" s="1"/>
      <c r="P3460" s="163"/>
    </row>
    <row r="3461" spans="1:16">
      <c r="A3461" s="4"/>
      <c r="H3461" s="123"/>
      <c r="I3461" s="123"/>
      <c r="J3461" s="122"/>
      <c r="K3461" s="123"/>
      <c r="L3461" s="1"/>
      <c r="M3461" s="1"/>
      <c r="P3461" s="163"/>
    </row>
    <row r="3462" spans="1:16">
      <c r="A3462" s="4"/>
      <c r="H3462" s="123"/>
      <c r="I3462" s="123"/>
      <c r="J3462" s="122"/>
      <c r="K3462" s="123"/>
      <c r="L3462" s="1"/>
      <c r="M3462" s="1"/>
      <c r="P3462" s="163"/>
    </row>
    <row r="3463" spans="1:16">
      <c r="A3463" s="4"/>
      <c r="H3463" s="123"/>
      <c r="I3463" s="123"/>
      <c r="J3463" s="122"/>
      <c r="K3463" s="123"/>
      <c r="L3463" s="1"/>
      <c r="M3463" s="1"/>
      <c r="P3463" s="163"/>
    </row>
    <row r="3464" spans="1:16">
      <c r="A3464" s="4"/>
      <c r="H3464" s="123"/>
      <c r="I3464" s="123"/>
      <c r="J3464" s="122"/>
      <c r="K3464" s="123"/>
      <c r="L3464" s="1"/>
      <c r="M3464" s="1"/>
      <c r="P3464" s="163"/>
    </row>
    <row r="3465" spans="1:16">
      <c r="A3465" s="4"/>
      <c r="H3465" s="123"/>
      <c r="I3465" s="123"/>
      <c r="J3465" s="122"/>
      <c r="K3465" s="123"/>
      <c r="L3465" s="1"/>
      <c r="M3465" s="1"/>
      <c r="P3465" s="163"/>
    </row>
    <row r="3466" spans="1:16">
      <c r="A3466" s="4"/>
      <c r="H3466" s="123"/>
      <c r="I3466" s="123"/>
      <c r="J3466" s="122"/>
      <c r="K3466" s="123"/>
      <c r="L3466" s="1"/>
      <c r="M3466" s="1"/>
      <c r="P3466" s="163"/>
    </row>
    <row r="3467" spans="1:16">
      <c r="A3467" s="4"/>
      <c r="H3467" s="123"/>
      <c r="I3467" s="123"/>
      <c r="J3467" s="122"/>
      <c r="K3467" s="123"/>
      <c r="L3467" s="1"/>
      <c r="M3467" s="1"/>
      <c r="P3467" s="163"/>
    </row>
    <row r="3468" spans="1:16">
      <c r="A3468" s="4"/>
      <c r="H3468" s="123"/>
      <c r="I3468" s="123"/>
      <c r="J3468" s="122"/>
      <c r="K3468" s="123"/>
      <c r="L3468" s="1"/>
      <c r="M3468" s="1"/>
      <c r="P3468" s="163"/>
    </row>
    <row r="3469" spans="1:16">
      <c r="A3469" s="4"/>
      <c r="H3469" s="123"/>
      <c r="I3469" s="123"/>
      <c r="J3469" s="122"/>
      <c r="K3469" s="123"/>
      <c r="L3469" s="1"/>
      <c r="M3469" s="1"/>
      <c r="P3469" s="163"/>
    </row>
    <row r="3470" spans="1:16">
      <c r="A3470" s="4"/>
      <c r="H3470" s="123"/>
      <c r="I3470" s="123"/>
      <c r="J3470" s="122"/>
      <c r="K3470" s="123"/>
      <c r="L3470" s="1"/>
      <c r="M3470" s="1"/>
      <c r="P3470" s="163"/>
    </row>
    <row r="3471" spans="1:16">
      <c r="A3471" s="4"/>
      <c r="H3471" s="123"/>
      <c r="I3471" s="123"/>
      <c r="J3471" s="122"/>
      <c r="K3471" s="123"/>
      <c r="L3471" s="1"/>
      <c r="M3471" s="1"/>
      <c r="P3471" s="163"/>
    </row>
  </sheetData>
  <customSheetViews>
    <customSheetView guid="{1C1D314D-664F-4634-BB2F-B454595CC56A}" scale="60" showPageBreaks="1" printArea="1" view="pageBreakPreview" topLeftCell="A50">
      <selection activeCell="S36" sqref="S36"/>
      <pageMargins left="0.11811023622047245" right="0.11811023622047245" top="0.35433070866141736" bottom="0.35433070866141736" header="0.31496062992125984" footer="0.31496062992125984"/>
      <pageSetup paperSize="9" orientation="landscape" r:id="rId1"/>
    </customSheetView>
  </customSheetViews>
  <mergeCells count="6">
    <mergeCell ref="A1:P1"/>
    <mergeCell ref="A62:O62"/>
    <mergeCell ref="A82:O82"/>
    <mergeCell ref="A13:O13"/>
    <mergeCell ref="A2:N2"/>
    <mergeCell ref="A26:O26"/>
  </mergeCells>
  <phoneticPr fontId="22" type="noConversion"/>
  <hyperlinks>
    <hyperlink ref="P4" r:id="rId2" xr:uid="{0CF5B2E8-1642-4B8E-A3F0-572B0AE6433B}"/>
    <hyperlink ref="P95" r:id="rId3" xr:uid="{DA4B9426-D93E-4408-8A7A-C0F5173C64E7}"/>
    <hyperlink ref="P96" r:id="rId4" xr:uid="{21A55E6A-0172-4C09-ABBC-D315B468EF74}"/>
    <hyperlink ref="P9" r:id="rId5" xr:uid="{6B57EF45-E549-4FC1-B4A7-34377AAD27F7}"/>
    <hyperlink ref="P5" r:id="rId6" xr:uid="{B44B5EF9-764E-4BEB-94E2-19A358826271}"/>
    <hyperlink ref="P6" r:id="rId7" xr:uid="{B15E7A87-4221-4A5C-8177-A1BB50DBC5A3}"/>
    <hyperlink ref="P7" r:id="rId8" xr:uid="{3802E49C-C416-46D9-AA6A-D6583BEBEAC8}"/>
    <hyperlink ref="P8" r:id="rId9" xr:uid="{146238F4-957A-4589-ADAA-066D43CC0DBA}"/>
    <hyperlink ref="P10" r:id="rId10" xr:uid="{570DFACF-C5BD-45EB-91CE-E1BA8AB1D96D}"/>
  </hyperlinks>
  <pageMargins left="0.11811023622047245" right="0.11811023622047245" top="0.35433070866141736" bottom="0.35433070866141736" header="0.31496062992125984" footer="0.31496062992125984"/>
  <pageSetup paperSize="9" orientation="landscape" r:id="rId11"/>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topLeftCell="A7" zoomScale="74" zoomScaleNormal="74" workbookViewId="0">
      <pane xSplit="1" topLeftCell="B1" activePane="topRight" state="frozen"/>
      <selection pane="topRight" activeCell="B22" sqref="B22"/>
    </sheetView>
  </sheetViews>
  <sheetFormatPr baseColWidth="10" defaultColWidth="11.42578125" defaultRowHeight="12"/>
  <cols>
    <col min="1" max="1" width="11.42578125" style="4" customWidth="1"/>
    <col min="2" max="2" width="50.7109375" style="5" customWidth="1"/>
    <col min="3" max="3" width="13.85546875" style="6" bestFit="1" customWidth="1"/>
    <col min="4" max="4" width="17.140625" style="2" customWidth="1"/>
    <col min="5" max="5" width="12.140625" style="41" customWidth="1"/>
    <col min="6" max="6" width="17.42578125" style="6" customWidth="1"/>
    <col min="7" max="7" width="12.28515625" style="41" bestFit="1" customWidth="1"/>
    <col min="8" max="8" width="14.28515625" style="2" bestFit="1" customWidth="1"/>
    <col min="9" max="9" width="13.7109375" style="5" bestFit="1" customWidth="1"/>
    <col min="10" max="10" width="13.28515625" style="118" customWidth="1"/>
    <col min="11" max="11" width="14.140625" style="118" bestFit="1" customWidth="1"/>
    <col min="12" max="12" width="14.140625" style="118" customWidth="1"/>
    <col min="13" max="13" width="20.85546875" style="2" customWidth="1"/>
    <col min="14" max="14" width="57" style="223" customWidth="1"/>
    <col min="15" max="15" width="16.85546875" style="15" customWidth="1"/>
    <col min="16" max="16" width="16.85546875" style="14" customWidth="1"/>
    <col min="17" max="16384" width="11.42578125" style="2"/>
  </cols>
  <sheetData>
    <row r="1" spans="1:16" s="4" customFormat="1" ht="36">
      <c r="A1" s="21" t="s">
        <v>30</v>
      </c>
      <c r="B1" s="22" t="s">
        <v>0</v>
      </c>
      <c r="C1" s="22" t="s">
        <v>1</v>
      </c>
      <c r="D1" s="22" t="s">
        <v>2</v>
      </c>
      <c r="E1" s="23" t="s">
        <v>5</v>
      </c>
      <c r="F1" s="22" t="s">
        <v>4</v>
      </c>
      <c r="G1" s="24" t="s">
        <v>6</v>
      </c>
      <c r="H1" s="25" t="s">
        <v>7</v>
      </c>
      <c r="I1" s="26" t="s">
        <v>3</v>
      </c>
      <c r="J1" s="112" t="s">
        <v>10</v>
      </c>
      <c r="K1" s="113" t="s">
        <v>31</v>
      </c>
      <c r="L1" s="113" t="s">
        <v>9</v>
      </c>
      <c r="M1" s="21" t="s">
        <v>28</v>
      </c>
      <c r="N1" s="21" t="s">
        <v>387</v>
      </c>
      <c r="O1" s="21" t="s">
        <v>32</v>
      </c>
      <c r="P1" s="21" t="s">
        <v>33</v>
      </c>
    </row>
    <row r="2" spans="1:16" s="4" customFormat="1" ht="48">
      <c r="A2" s="96" t="s">
        <v>306</v>
      </c>
      <c r="B2" s="52" t="s">
        <v>307</v>
      </c>
      <c r="C2" s="97" t="s">
        <v>165</v>
      </c>
      <c r="D2" s="98" t="s">
        <v>166</v>
      </c>
      <c r="E2" s="34">
        <v>45296</v>
      </c>
      <c r="F2" s="52" t="s">
        <v>308</v>
      </c>
      <c r="G2" s="72">
        <v>45416</v>
      </c>
      <c r="H2" s="99">
        <v>2610000</v>
      </c>
      <c r="I2" s="100"/>
      <c r="J2" s="114"/>
      <c r="K2" s="115"/>
      <c r="L2" s="119"/>
      <c r="M2" s="52"/>
      <c r="N2" s="157" t="s">
        <v>402</v>
      </c>
      <c r="O2" s="95"/>
      <c r="P2" s="95"/>
    </row>
    <row r="3" spans="1:16" s="4" customFormat="1" ht="60">
      <c r="A3" s="27" t="s">
        <v>316</v>
      </c>
      <c r="B3" s="31" t="s">
        <v>317</v>
      </c>
      <c r="C3" s="32">
        <v>1019022326</v>
      </c>
      <c r="D3" s="49" t="s">
        <v>318</v>
      </c>
      <c r="E3" s="34">
        <v>45359</v>
      </c>
      <c r="F3" s="36" t="s">
        <v>319</v>
      </c>
      <c r="G3" s="28">
        <v>45648</v>
      </c>
      <c r="H3" s="33">
        <v>68400000</v>
      </c>
      <c r="I3" s="145"/>
      <c r="J3" s="115"/>
      <c r="K3" s="115"/>
      <c r="L3" s="120"/>
      <c r="M3" s="30"/>
      <c r="N3" s="148" t="s">
        <v>388</v>
      </c>
      <c r="O3" s="30"/>
      <c r="P3" s="30"/>
    </row>
    <row r="4" spans="1:16" ht="48">
      <c r="A4" s="27" t="s">
        <v>320</v>
      </c>
      <c r="B4" s="31" t="s">
        <v>322</v>
      </c>
      <c r="C4" s="32" t="s">
        <v>323</v>
      </c>
      <c r="D4" s="48" t="s">
        <v>321</v>
      </c>
      <c r="E4" s="34">
        <v>45383</v>
      </c>
      <c r="F4" s="36" t="s">
        <v>324</v>
      </c>
      <c r="G4" s="28">
        <v>45657</v>
      </c>
      <c r="H4" s="33">
        <v>248601600</v>
      </c>
      <c r="I4" s="146">
        <v>78490913</v>
      </c>
      <c r="J4" s="115"/>
      <c r="K4" s="115"/>
      <c r="L4" s="120"/>
      <c r="M4" s="30"/>
      <c r="N4" s="148" t="s">
        <v>389</v>
      </c>
      <c r="O4" s="30"/>
      <c r="P4" s="30"/>
    </row>
    <row r="5" spans="1:16" ht="72">
      <c r="A5" s="27" t="s">
        <v>359</v>
      </c>
      <c r="B5" s="31" t="s">
        <v>360</v>
      </c>
      <c r="C5" s="32">
        <v>1036599812</v>
      </c>
      <c r="D5" s="48" t="s">
        <v>361</v>
      </c>
      <c r="E5" s="34">
        <v>45398</v>
      </c>
      <c r="F5" s="36" t="s">
        <v>362</v>
      </c>
      <c r="G5" s="28">
        <v>45641</v>
      </c>
      <c r="H5" s="33">
        <v>27200000</v>
      </c>
      <c r="I5" s="145"/>
      <c r="J5" s="115"/>
      <c r="K5" s="115"/>
      <c r="L5" s="120"/>
      <c r="M5" s="30"/>
      <c r="N5" s="148" t="s">
        <v>390</v>
      </c>
      <c r="O5" s="30"/>
      <c r="P5" s="30"/>
    </row>
    <row r="6" spans="1:16" ht="72">
      <c r="A6" s="27" t="s">
        <v>375</v>
      </c>
      <c r="B6" s="31" t="s">
        <v>376</v>
      </c>
      <c r="C6" s="32">
        <v>1007845465</v>
      </c>
      <c r="D6" s="49" t="s">
        <v>377</v>
      </c>
      <c r="E6" s="34">
        <v>45419</v>
      </c>
      <c r="F6" s="36" t="s">
        <v>324</v>
      </c>
      <c r="G6" s="28">
        <v>45648</v>
      </c>
      <c r="H6" s="33">
        <v>28626666</v>
      </c>
      <c r="I6" s="145"/>
      <c r="J6" s="115"/>
      <c r="K6" s="115"/>
      <c r="L6" s="120"/>
      <c r="M6" s="30"/>
      <c r="N6" s="148" t="s">
        <v>393</v>
      </c>
      <c r="O6" s="30"/>
      <c r="P6" s="30"/>
    </row>
    <row r="7" spans="1:16" ht="60">
      <c r="A7" s="27" t="s">
        <v>378</v>
      </c>
      <c r="B7" s="31" t="s">
        <v>379</v>
      </c>
      <c r="C7" s="32" t="s">
        <v>165</v>
      </c>
      <c r="D7" s="49" t="s">
        <v>166</v>
      </c>
      <c r="E7" s="34">
        <v>45420</v>
      </c>
      <c r="F7" s="36" t="s">
        <v>308</v>
      </c>
      <c r="G7" s="28">
        <v>45657</v>
      </c>
      <c r="H7" s="33">
        <v>19865950</v>
      </c>
      <c r="I7" s="145"/>
      <c r="J7" s="115"/>
      <c r="K7" s="115"/>
      <c r="L7" s="120"/>
      <c r="M7" s="30"/>
      <c r="N7" s="148" t="s">
        <v>394</v>
      </c>
      <c r="O7" s="30"/>
      <c r="P7" s="30"/>
    </row>
    <row r="8" spans="1:16" ht="120">
      <c r="A8" s="27" t="s">
        <v>396</v>
      </c>
      <c r="B8" s="31" t="s">
        <v>450</v>
      </c>
      <c r="C8" s="32" t="s">
        <v>397</v>
      </c>
      <c r="D8" s="49" t="s">
        <v>398</v>
      </c>
      <c r="E8" s="34">
        <v>45444</v>
      </c>
      <c r="F8" s="156" t="s">
        <v>400</v>
      </c>
      <c r="G8" s="37" t="s">
        <v>399</v>
      </c>
      <c r="H8" s="38">
        <v>65450000</v>
      </c>
      <c r="I8" s="39"/>
      <c r="J8" s="115"/>
      <c r="K8" s="116"/>
      <c r="L8" s="120"/>
      <c r="M8" s="30"/>
      <c r="N8" s="148" t="s">
        <v>401</v>
      </c>
      <c r="O8" s="30"/>
      <c r="P8" s="13"/>
    </row>
    <row r="9" spans="1:16" ht="60">
      <c r="A9" s="27" t="s">
        <v>448</v>
      </c>
      <c r="B9" s="31" t="s">
        <v>451</v>
      </c>
      <c r="C9" s="32" t="s">
        <v>452</v>
      </c>
      <c r="D9" s="49" t="s">
        <v>453</v>
      </c>
      <c r="E9" s="34">
        <v>45474</v>
      </c>
      <c r="F9" s="29" t="s">
        <v>362</v>
      </c>
      <c r="G9" s="37">
        <v>46022</v>
      </c>
      <c r="H9" s="38">
        <v>15684200</v>
      </c>
      <c r="I9" s="39"/>
      <c r="J9" s="115"/>
      <c r="K9" s="116"/>
      <c r="L9" s="120"/>
      <c r="M9" s="30"/>
      <c r="N9" s="224" t="s">
        <v>449</v>
      </c>
      <c r="O9" s="30"/>
      <c r="P9" s="13"/>
    </row>
    <row r="10" spans="1:16" ht="48">
      <c r="A10" s="87" t="s">
        <v>460</v>
      </c>
      <c r="B10" s="31" t="s">
        <v>461</v>
      </c>
      <c r="C10" s="85">
        <v>901394448</v>
      </c>
      <c r="D10" s="49" t="s">
        <v>462</v>
      </c>
      <c r="E10" s="37">
        <v>45467</v>
      </c>
      <c r="F10" s="36" t="s">
        <v>465</v>
      </c>
      <c r="G10" s="37">
        <v>45649</v>
      </c>
      <c r="H10" s="38" t="s">
        <v>463</v>
      </c>
      <c r="I10" s="39"/>
      <c r="J10" s="115"/>
      <c r="K10" s="116"/>
      <c r="L10" s="120"/>
      <c r="M10" s="30"/>
      <c r="N10" s="180" t="s">
        <v>464</v>
      </c>
      <c r="O10" s="30"/>
      <c r="P10" s="13"/>
    </row>
    <row r="11" spans="1:16" ht="108">
      <c r="A11" s="87" t="s">
        <v>466</v>
      </c>
      <c r="B11" s="31" t="s">
        <v>467</v>
      </c>
      <c r="C11" s="32" t="s">
        <v>468</v>
      </c>
      <c r="D11" s="49" t="s">
        <v>469</v>
      </c>
      <c r="E11" s="34">
        <v>45467</v>
      </c>
      <c r="F11" s="36" t="s">
        <v>470</v>
      </c>
      <c r="G11" s="37">
        <v>45649</v>
      </c>
      <c r="H11" s="38">
        <v>173530560</v>
      </c>
      <c r="I11" s="39"/>
      <c r="J11" s="115"/>
      <c r="K11" s="116"/>
      <c r="L11" s="120"/>
      <c r="M11" s="30"/>
      <c r="N11" s="180" t="s">
        <v>471</v>
      </c>
      <c r="O11" s="30"/>
      <c r="P11" s="13"/>
    </row>
    <row r="12" spans="1:16" ht="42.75" customHeight="1">
      <c r="A12" s="27" t="s">
        <v>472</v>
      </c>
      <c r="B12" s="31" t="s">
        <v>473</v>
      </c>
      <c r="C12" s="32" t="s">
        <v>474</v>
      </c>
      <c r="D12" s="49" t="s">
        <v>475</v>
      </c>
      <c r="E12" s="34">
        <v>45476</v>
      </c>
      <c r="F12" s="156" t="s">
        <v>400</v>
      </c>
      <c r="G12" s="37">
        <v>45649</v>
      </c>
      <c r="H12" s="38">
        <v>125855590</v>
      </c>
      <c r="I12" s="39"/>
      <c r="J12" s="115"/>
      <c r="K12" s="116"/>
      <c r="L12" s="120"/>
      <c r="M12" s="67"/>
      <c r="N12" s="157" t="s">
        <v>476</v>
      </c>
      <c r="O12" s="30"/>
      <c r="P12" s="13"/>
    </row>
    <row r="13" spans="1:16">
      <c r="A13" s="27"/>
      <c r="B13" s="31"/>
      <c r="C13" s="32"/>
      <c r="D13" s="49"/>
      <c r="E13" s="34"/>
      <c r="F13" s="36"/>
      <c r="G13" s="37"/>
      <c r="H13" s="38"/>
      <c r="I13" s="39"/>
      <c r="J13" s="117"/>
      <c r="K13" s="115"/>
      <c r="L13" s="120"/>
      <c r="M13" s="30"/>
      <c r="N13" s="94"/>
      <c r="O13" s="30"/>
      <c r="P13" s="13"/>
    </row>
    <row r="14" spans="1:16">
      <c r="A14" s="27"/>
      <c r="B14" s="31"/>
      <c r="C14" s="32"/>
      <c r="D14" s="49"/>
      <c r="E14" s="34"/>
      <c r="F14" s="36"/>
      <c r="G14" s="37"/>
      <c r="H14" s="38"/>
      <c r="I14" s="39"/>
      <c r="J14" s="117"/>
      <c r="K14" s="116"/>
      <c r="L14" s="120"/>
      <c r="M14" s="35"/>
      <c r="N14" s="37"/>
      <c r="O14" s="30"/>
      <c r="P14" s="13"/>
    </row>
    <row r="15" spans="1:16">
      <c r="A15" s="27"/>
      <c r="B15" s="31"/>
      <c r="C15" s="32"/>
      <c r="D15" s="49"/>
      <c r="E15" s="34"/>
      <c r="F15" s="36"/>
      <c r="G15" s="37"/>
      <c r="H15" s="38"/>
      <c r="I15" s="39"/>
      <c r="J15" s="117"/>
      <c r="K15" s="116"/>
      <c r="L15" s="120"/>
      <c r="M15" s="35"/>
      <c r="N15" s="37"/>
      <c r="O15" s="30"/>
      <c r="P15" s="13"/>
    </row>
    <row r="16" spans="1:16" ht="18.75" customHeight="1">
      <c r="A16" s="27"/>
      <c r="B16" s="66"/>
      <c r="C16" s="32"/>
      <c r="D16" s="49"/>
      <c r="E16" s="71"/>
      <c r="F16" s="36"/>
      <c r="G16" s="37"/>
      <c r="H16" s="38"/>
      <c r="I16" s="147"/>
      <c r="J16" s="117"/>
      <c r="K16" s="116"/>
      <c r="L16" s="120"/>
      <c r="M16" s="50"/>
      <c r="N16" s="37"/>
      <c r="O16" s="30"/>
      <c r="P16" s="13"/>
    </row>
    <row r="17" spans="1:16">
      <c r="A17" s="27"/>
      <c r="B17" s="31"/>
      <c r="C17" s="32"/>
      <c r="D17" s="49"/>
      <c r="E17" s="34"/>
      <c r="F17" s="29"/>
      <c r="G17" s="37"/>
      <c r="H17" s="38"/>
      <c r="I17" s="33"/>
      <c r="J17" s="117"/>
      <c r="K17" s="116"/>
      <c r="L17" s="120"/>
      <c r="M17" s="50"/>
      <c r="N17" s="52"/>
      <c r="O17" s="51"/>
      <c r="P17" s="13"/>
    </row>
    <row r="18" spans="1:16" ht="25.5" customHeight="1">
      <c r="A18" s="27"/>
      <c r="B18" s="31"/>
      <c r="C18" s="32"/>
      <c r="D18" s="49"/>
      <c r="E18" s="34"/>
      <c r="F18" s="29"/>
      <c r="G18" s="37"/>
      <c r="H18" s="38"/>
      <c r="I18" s="147"/>
      <c r="J18" s="117"/>
      <c r="K18" s="116"/>
      <c r="L18" s="120"/>
      <c r="M18" s="50"/>
      <c r="N18" s="37"/>
      <c r="O18" s="51"/>
      <c r="P18" s="13"/>
    </row>
    <row r="19" spans="1:16">
      <c r="A19" s="87"/>
      <c r="B19" s="31"/>
      <c r="C19" s="32"/>
      <c r="D19" s="49"/>
      <c r="E19" s="34"/>
      <c r="F19" s="29"/>
      <c r="G19" s="37"/>
      <c r="H19" s="38"/>
      <c r="I19" s="147"/>
      <c r="J19" s="117"/>
      <c r="K19" s="116"/>
      <c r="L19" s="120"/>
      <c r="M19" s="50"/>
      <c r="N19" s="37"/>
      <c r="O19" s="51"/>
      <c r="P19" s="13"/>
    </row>
    <row r="20" spans="1:16">
      <c r="A20" s="27"/>
      <c r="B20" s="31"/>
      <c r="C20" s="85"/>
      <c r="D20" s="49"/>
      <c r="E20" s="34"/>
      <c r="F20" s="29"/>
      <c r="G20" s="37"/>
      <c r="H20" s="38"/>
      <c r="I20" s="147"/>
      <c r="J20" s="117"/>
      <c r="K20" s="116"/>
      <c r="L20" s="120"/>
      <c r="M20" s="50"/>
      <c r="N20" s="37"/>
      <c r="O20" s="51"/>
      <c r="P20" s="13"/>
    </row>
    <row r="21" spans="1:16">
      <c r="A21" s="27"/>
      <c r="B21" s="31"/>
      <c r="C21" s="32"/>
      <c r="D21" s="49"/>
      <c r="E21" s="34"/>
      <c r="F21" s="29"/>
      <c r="G21" s="37"/>
      <c r="H21" s="38"/>
      <c r="I21" s="147"/>
      <c r="J21" s="117"/>
      <c r="K21" s="116"/>
      <c r="L21" s="120"/>
      <c r="M21" s="67"/>
      <c r="N21" s="52"/>
      <c r="O21" s="51"/>
      <c r="P21" s="13"/>
    </row>
    <row r="22" spans="1:16">
      <c r="A22" s="27"/>
      <c r="B22" s="31"/>
      <c r="C22" s="32"/>
      <c r="D22" s="49"/>
      <c r="E22" s="34"/>
      <c r="F22" s="29"/>
      <c r="G22" s="37"/>
      <c r="H22" s="38"/>
      <c r="I22" s="38"/>
      <c r="J22" s="117"/>
      <c r="K22" s="116"/>
      <c r="L22" s="120"/>
      <c r="M22" s="50"/>
      <c r="N22" s="37"/>
      <c r="O22" s="51"/>
      <c r="P22" s="13"/>
    </row>
    <row r="23" spans="1:16">
      <c r="A23" s="27"/>
      <c r="B23" s="31"/>
      <c r="C23" s="32"/>
      <c r="D23" s="49"/>
      <c r="E23" s="34"/>
      <c r="F23" s="29"/>
      <c r="G23" s="37"/>
      <c r="H23" s="38"/>
      <c r="I23" s="147"/>
      <c r="J23" s="117"/>
      <c r="K23" s="116"/>
      <c r="L23" s="120"/>
      <c r="M23" s="50"/>
      <c r="N23" s="37"/>
      <c r="O23" s="51"/>
      <c r="P23" s="13"/>
    </row>
    <row r="24" spans="1:16">
      <c r="A24" s="27"/>
      <c r="B24" s="31"/>
      <c r="C24" s="32"/>
      <c r="D24" s="49"/>
      <c r="E24" s="34"/>
      <c r="F24" s="29"/>
      <c r="G24" s="37"/>
      <c r="H24" s="38"/>
      <c r="I24" s="147"/>
      <c r="J24" s="117"/>
      <c r="K24" s="116"/>
      <c r="L24" s="120"/>
      <c r="M24" s="50"/>
      <c r="N24" s="37"/>
      <c r="O24" s="51"/>
      <c r="P24" s="13"/>
    </row>
    <row r="25" spans="1:16">
      <c r="A25" s="27"/>
      <c r="B25" s="31"/>
      <c r="C25" s="32"/>
      <c r="D25" s="49"/>
      <c r="E25" s="34"/>
      <c r="F25" s="29"/>
      <c r="G25" s="37"/>
      <c r="H25" s="38"/>
      <c r="I25" s="147"/>
      <c r="J25" s="117"/>
      <c r="K25" s="116"/>
      <c r="L25" s="120"/>
      <c r="M25" s="67"/>
      <c r="N25" s="37"/>
      <c r="O25" s="51"/>
      <c r="P25" s="13"/>
    </row>
    <row r="26" spans="1:16">
      <c r="A26" s="27"/>
      <c r="B26" s="31"/>
      <c r="C26" s="32"/>
      <c r="D26" s="49"/>
      <c r="E26" s="34"/>
      <c r="F26" s="29"/>
      <c r="G26" s="37"/>
      <c r="H26" s="38"/>
      <c r="I26" s="147"/>
      <c r="J26" s="117"/>
      <c r="K26" s="116"/>
      <c r="L26" s="120"/>
      <c r="M26" s="50"/>
      <c r="N26" s="37"/>
      <c r="O26" s="51"/>
      <c r="P26" s="13"/>
    </row>
    <row r="27" spans="1:16">
      <c r="A27" s="27"/>
      <c r="B27" s="31"/>
      <c r="C27" s="32"/>
      <c r="D27" s="49"/>
      <c r="E27" s="71"/>
      <c r="F27" s="29"/>
      <c r="G27" s="72"/>
      <c r="H27" s="38"/>
      <c r="I27" s="147"/>
      <c r="J27" s="117"/>
      <c r="K27" s="116"/>
      <c r="L27" s="120"/>
      <c r="M27" s="50"/>
      <c r="N27" s="52"/>
      <c r="O27" s="51"/>
      <c r="P27" s="13"/>
    </row>
    <row r="28" spans="1:16">
      <c r="A28" s="27"/>
      <c r="B28" s="31"/>
      <c r="C28" s="32"/>
      <c r="D28" s="49"/>
      <c r="E28" s="71"/>
      <c r="F28" s="29"/>
      <c r="G28" s="72"/>
      <c r="H28" s="38"/>
      <c r="I28" s="147"/>
      <c r="J28" s="117"/>
      <c r="K28" s="116"/>
      <c r="L28" s="120"/>
      <c r="M28" s="50"/>
      <c r="N28" s="52"/>
      <c r="O28" s="51"/>
      <c r="P28" s="13"/>
    </row>
    <row r="29" spans="1:16">
      <c r="A29" s="27"/>
      <c r="B29" s="31"/>
      <c r="C29" s="70"/>
      <c r="D29" s="48"/>
      <c r="E29" s="71"/>
      <c r="F29" s="29"/>
      <c r="G29" s="72"/>
      <c r="H29" s="38"/>
      <c r="I29" s="147"/>
      <c r="J29" s="117"/>
      <c r="K29" s="116"/>
      <c r="L29" s="120"/>
      <c r="M29" s="50"/>
      <c r="N29" s="52"/>
      <c r="O29" s="51"/>
      <c r="P29" s="13"/>
    </row>
    <row r="30" spans="1:16">
      <c r="A30" s="27"/>
      <c r="B30" s="31"/>
      <c r="C30" s="32"/>
      <c r="D30" s="49"/>
      <c r="E30" s="34"/>
      <c r="F30" s="29"/>
      <c r="G30" s="37"/>
      <c r="H30" s="38"/>
      <c r="I30" s="147"/>
      <c r="J30" s="117"/>
      <c r="K30" s="116"/>
      <c r="L30" s="120"/>
      <c r="M30" s="50"/>
      <c r="N30" s="52"/>
      <c r="O30" s="51"/>
      <c r="P30" s="13"/>
    </row>
    <row r="31" spans="1:16">
      <c r="A31" s="27"/>
      <c r="B31" s="31"/>
      <c r="C31" s="32"/>
      <c r="D31" s="49"/>
      <c r="E31" s="34"/>
      <c r="F31" s="29"/>
      <c r="G31" s="37"/>
      <c r="H31" s="38"/>
      <c r="I31" s="147"/>
      <c r="J31" s="117"/>
      <c r="K31" s="116"/>
      <c r="L31" s="120"/>
      <c r="M31" s="50"/>
      <c r="N31" s="52"/>
      <c r="O31" s="51"/>
      <c r="P31" s="13"/>
    </row>
    <row r="32" spans="1:16">
      <c r="A32" s="27"/>
      <c r="B32" s="31"/>
      <c r="C32" s="32"/>
      <c r="D32" s="49"/>
      <c r="E32" s="34"/>
      <c r="F32" s="29"/>
      <c r="G32" s="37"/>
      <c r="H32" s="38"/>
      <c r="I32" s="147"/>
      <c r="J32" s="117"/>
      <c r="K32" s="116"/>
      <c r="L32" s="120"/>
      <c r="M32" s="50"/>
      <c r="N32" s="52"/>
      <c r="O32" s="51"/>
      <c r="P32" s="13"/>
    </row>
    <row r="33" spans="1:16">
      <c r="A33" s="27"/>
      <c r="B33" s="31"/>
      <c r="C33" s="32"/>
      <c r="D33" s="49"/>
      <c r="E33" s="34"/>
      <c r="F33" s="29"/>
      <c r="G33" s="37"/>
      <c r="H33" s="38"/>
      <c r="I33" s="147"/>
      <c r="J33" s="117"/>
      <c r="K33" s="116"/>
      <c r="L33" s="120"/>
      <c r="M33" s="50"/>
      <c r="N33" s="52"/>
      <c r="O33" s="51"/>
      <c r="P33" s="13"/>
    </row>
    <row r="34" spans="1:16">
      <c r="A34" s="226"/>
      <c r="B34" s="147"/>
      <c r="C34" s="217"/>
      <c r="D34" s="225"/>
      <c r="E34" s="218"/>
      <c r="F34" s="217"/>
      <c r="G34" s="218"/>
      <c r="H34" s="38"/>
      <c r="I34" s="147"/>
      <c r="J34" s="219"/>
      <c r="K34" s="219"/>
      <c r="L34" s="219"/>
      <c r="M34" s="50"/>
      <c r="N34" s="222"/>
    </row>
    <row r="35" spans="1:16">
      <c r="A35" s="226"/>
      <c r="B35" s="147"/>
      <c r="C35" s="217"/>
      <c r="D35" s="225"/>
      <c r="E35" s="218"/>
      <c r="F35" s="217"/>
      <c r="G35" s="218"/>
      <c r="H35" s="38"/>
      <c r="I35" s="147"/>
      <c r="J35" s="219"/>
      <c r="K35" s="219"/>
      <c r="L35" s="219"/>
      <c r="M35" s="50"/>
      <c r="N35" s="222"/>
    </row>
    <row r="36" spans="1:16">
      <c r="A36" s="226"/>
      <c r="B36" s="147"/>
      <c r="C36" s="217"/>
      <c r="D36" s="225"/>
      <c r="E36" s="218"/>
      <c r="F36" s="217"/>
      <c r="G36" s="218"/>
      <c r="H36" s="38"/>
      <c r="I36" s="147"/>
      <c r="J36" s="219"/>
      <c r="K36" s="219"/>
      <c r="L36" s="219"/>
      <c r="M36" s="50"/>
      <c r="N36" s="222"/>
    </row>
    <row r="37" spans="1:16">
      <c r="A37" s="226"/>
      <c r="B37" s="147"/>
      <c r="C37" s="217"/>
      <c r="D37" s="225"/>
      <c r="E37" s="218"/>
      <c r="F37" s="217"/>
      <c r="G37" s="218"/>
      <c r="H37" s="38"/>
      <c r="I37" s="147"/>
      <c r="J37" s="219"/>
      <c r="K37" s="219"/>
      <c r="L37" s="219"/>
      <c r="M37" s="50"/>
      <c r="N37" s="222"/>
    </row>
    <row r="38" spans="1:16">
      <c r="A38" s="226"/>
      <c r="B38" s="147"/>
      <c r="C38" s="217"/>
      <c r="D38" s="225"/>
      <c r="E38" s="218"/>
      <c r="F38" s="217"/>
      <c r="G38" s="218"/>
      <c r="H38" s="38"/>
      <c r="I38" s="147"/>
      <c r="J38" s="219"/>
      <c r="K38" s="219"/>
      <c r="L38" s="219"/>
      <c r="M38" s="50"/>
      <c r="N38" s="222"/>
    </row>
    <row r="39" spans="1:16">
      <c r="A39" s="226"/>
      <c r="B39" s="147"/>
      <c r="C39" s="217"/>
      <c r="D39" s="225"/>
      <c r="E39" s="218"/>
      <c r="F39" s="217"/>
      <c r="G39" s="218"/>
      <c r="H39" s="38"/>
      <c r="I39" s="147"/>
      <c r="J39" s="219"/>
      <c r="K39" s="219"/>
      <c r="L39" s="219"/>
      <c r="M39" s="50"/>
      <c r="N39" s="222"/>
    </row>
    <row r="40" spans="1:16">
      <c r="A40" s="226"/>
      <c r="B40" s="147"/>
      <c r="C40" s="217"/>
      <c r="D40" s="225"/>
      <c r="E40" s="218"/>
      <c r="F40" s="217"/>
      <c r="G40" s="218"/>
      <c r="H40" s="38"/>
      <c r="I40" s="147"/>
      <c r="J40" s="219"/>
      <c r="K40" s="219"/>
      <c r="L40" s="219"/>
      <c r="M40" s="50"/>
      <c r="N40" s="222"/>
    </row>
    <row r="41" spans="1:16">
      <c r="A41" s="226"/>
      <c r="B41" s="147"/>
      <c r="C41" s="217"/>
      <c r="D41" s="225"/>
      <c r="E41" s="218"/>
      <c r="F41" s="217"/>
      <c r="G41" s="218"/>
      <c r="H41" s="38"/>
      <c r="I41" s="147"/>
      <c r="J41" s="219"/>
      <c r="K41" s="219"/>
      <c r="L41" s="219"/>
      <c r="M41" s="50"/>
      <c r="N41" s="222"/>
    </row>
    <row r="42" spans="1:16">
      <c r="A42" s="226"/>
      <c r="B42" s="147"/>
      <c r="C42" s="217"/>
      <c r="D42" s="225"/>
      <c r="E42" s="218"/>
      <c r="F42" s="217"/>
      <c r="G42" s="218"/>
      <c r="H42" s="50"/>
      <c r="I42" s="147"/>
      <c r="J42" s="219"/>
      <c r="K42" s="219"/>
      <c r="L42" s="219"/>
      <c r="M42" s="50"/>
      <c r="N42" s="222"/>
    </row>
  </sheetData>
  <customSheetViews>
    <customSheetView guid="{1C1D314D-664F-4634-BB2F-B454595CC56A}" scale="90">
      <pane ySplit="1" topLeftCell="A34" activePane="bottomLeft" state="frozen"/>
      <selection pane="bottomLeft" activeCell="B37" sqref="B37"/>
      <pageMargins left="0.7" right="0.7" top="0.75" bottom="0.75" header="0.3" footer="0.3"/>
      <pageSetup orientation="portrait" r:id="rId1"/>
    </customSheetView>
  </customSheetViews>
  <phoneticPr fontId="22" type="noConversion"/>
  <hyperlinks>
    <hyperlink ref="N5" r:id="rId2" xr:uid="{EB97E494-25BA-4762-B4E4-6FF51B29967B}"/>
    <hyperlink ref="N4" r:id="rId3" xr:uid="{AC18F46C-5203-4286-BD8D-051292B44BBA}"/>
    <hyperlink ref="N3" r:id="rId4" xr:uid="{BF07A5F3-7F9D-4562-80E2-97686E922BDA}"/>
    <hyperlink ref="N6" r:id="rId5" xr:uid="{D56E0B0B-E8FF-4D9A-B012-1CAF4D038EB6}"/>
    <hyperlink ref="N7" r:id="rId6" xr:uid="{53E3BBD9-6AC0-43EA-AE3F-493AC5631210}"/>
    <hyperlink ref="N8" r:id="rId7" xr:uid="{93886739-3E8F-434B-AD69-D03AD12D9286}"/>
    <hyperlink ref="N2" r:id="rId8" xr:uid="{77330614-CB80-4163-A407-C179570FA5FE}"/>
    <hyperlink ref="N9" r:id="rId9" xr:uid="{1350DE1A-9420-49C0-B24B-405F52F9586B}"/>
    <hyperlink ref="N10" r:id="rId10" xr:uid="{3C4FCE98-DCE5-4158-AED6-733ABBDDF4CF}"/>
    <hyperlink ref="N11" r:id="rId11" xr:uid="{130CFE6C-C1FE-472A-9B80-2F8F65635F4D}"/>
    <hyperlink ref="N12" r:id="rId12" xr:uid="{212D0241-B871-4F98-82EA-B175DA3E3D59}"/>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4F57-17DE-4843-B3F4-50E80448D179}">
  <dimension ref="A1:AA33"/>
  <sheetViews>
    <sheetView workbookViewId="0">
      <selection activeCell="B4" sqref="B4"/>
    </sheetView>
  </sheetViews>
  <sheetFormatPr baseColWidth="10" defaultRowHeight="15"/>
  <cols>
    <col min="1" max="1" width="12.28515625" style="169" customWidth="1"/>
    <col min="2" max="3" width="22.28515625" customWidth="1"/>
    <col min="4" max="4" width="21.5703125" customWidth="1"/>
    <col min="5" max="5" width="16.5703125" customWidth="1"/>
    <col min="6" max="6" width="19.28515625" customWidth="1"/>
    <col min="7" max="9" width="20.7109375" customWidth="1"/>
    <col min="10" max="17" width="18.85546875" customWidth="1"/>
    <col min="18" max="18" width="18.85546875" style="163" customWidth="1"/>
    <col min="19" max="20" width="18.85546875" customWidth="1"/>
    <col min="21" max="26" width="18.28515625" customWidth="1"/>
    <col min="27" max="27" width="14.28515625" customWidth="1"/>
  </cols>
  <sheetData>
    <row r="1" spans="1:27" s="4" customFormat="1" ht="39.75" customHeight="1">
      <c r="A1" s="164" t="s">
        <v>30</v>
      </c>
      <c r="B1" s="165" t="s">
        <v>0</v>
      </c>
      <c r="C1" s="165" t="s">
        <v>424</v>
      </c>
      <c r="D1" s="165" t="s">
        <v>2</v>
      </c>
      <c r="E1" s="166" t="s">
        <v>5</v>
      </c>
      <c r="F1" s="158" t="s">
        <v>407</v>
      </c>
      <c r="G1" s="158" t="s">
        <v>406</v>
      </c>
      <c r="H1" s="159" t="s">
        <v>409</v>
      </c>
      <c r="I1" s="159" t="s">
        <v>410</v>
      </c>
      <c r="J1" s="160" t="s">
        <v>408</v>
      </c>
      <c r="K1" s="160" t="s">
        <v>405</v>
      </c>
      <c r="L1" s="164" t="s">
        <v>28</v>
      </c>
      <c r="M1" s="161" t="s">
        <v>412</v>
      </c>
      <c r="N1" s="161" t="s">
        <v>415</v>
      </c>
      <c r="O1" s="161" t="s">
        <v>413</v>
      </c>
      <c r="P1" s="161" t="s">
        <v>418</v>
      </c>
      <c r="Q1" s="162" t="s">
        <v>3</v>
      </c>
      <c r="R1" s="159" t="s">
        <v>416</v>
      </c>
      <c r="S1" s="159" t="s">
        <v>411</v>
      </c>
      <c r="T1" s="159" t="s">
        <v>417</v>
      </c>
      <c r="U1" s="170" t="s">
        <v>414</v>
      </c>
      <c r="V1" s="170" t="s">
        <v>419</v>
      </c>
      <c r="W1" s="160" t="s">
        <v>422</v>
      </c>
      <c r="X1" s="160" t="s">
        <v>423</v>
      </c>
      <c r="Y1" s="162" t="s">
        <v>420</v>
      </c>
      <c r="Z1" s="159" t="s">
        <v>421</v>
      </c>
      <c r="AA1" s="161" t="s">
        <v>28</v>
      </c>
    </row>
    <row r="2" spans="1:27">
      <c r="A2" s="49" t="s">
        <v>26</v>
      </c>
      <c r="F2" t="s">
        <v>315</v>
      </c>
    </row>
    <row r="3" spans="1:27">
      <c r="A3" s="167"/>
    </row>
    <row r="4" spans="1:27">
      <c r="A4" s="167"/>
    </row>
    <row r="5" spans="1:27">
      <c r="A5" s="167"/>
    </row>
    <row r="6" spans="1:27">
      <c r="A6" s="167"/>
    </row>
    <row r="7" spans="1:27">
      <c r="A7" s="167"/>
    </row>
    <row r="8" spans="1:27">
      <c r="A8" s="167"/>
    </row>
    <row r="9" spans="1:27">
      <c r="A9" s="167"/>
    </row>
    <row r="10" spans="1:27">
      <c r="A10" s="167"/>
    </row>
    <row r="11" spans="1:27">
      <c r="A11" s="168"/>
    </row>
    <row r="12" spans="1:27">
      <c r="A12" s="167"/>
    </row>
    <row r="13" spans="1:27">
      <c r="A13" s="167"/>
    </row>
    <row r="14" spans="1:27">
      <c r="A14" s="167"/>
    </row>
    <row r="15" spans="1:27">
      <c r="A15" s="167"/>
    </row>
    <row r="16" spans="1:27">
      <c r="A16" s="167"/>
    </row>
    <row r="17" spans="1:1">
      <c r="A17" s="167"/>
    </row>
    <row r="18" spans="1:1">
      <c r="A18" s="167"/>
    </row>
    <row r="19" spans="1:1">
      <c r="A19" s="168"/>
    </row>
    <row r="20" spans="1:1">
      <c r="A20" s="167"/>
    </row>
    <row r="21" spans="1:1">
      <c r="A21" s="167"/>
    </row>
    <row r="22" spans="1:1">
      <c r="A22" s="167"/>
    </row>
    <row r="23" spans="1:1">
      <c r="A23" s="167"/>
    </row>
    <row r="24" spans="1:1">
      <c r="A24" s="167"/>
    </row>
    <row r="25" spans="1:1">
      <c r="A25" s="167"/>
    </row>
    <row r="26" spans="1:1">
      <c r="A26" s="167"/>
    </row>
    <row r="27" spans="1:1">
      <c r="A27" s="167"/>
    </row>
    <row r="28" spans="1:1">
      <c r="A28" s="167"/>
    </row>
    <row r="29" spans="1:1">
      <c r="A29" s="167"/>
    </row>
    <row r="30" spans="1:1">
      <c r="A30" s="167"/>
    </row>
    <row r="31" spans="1:1">
      <c r="A31" s="167"/>
    </row>
    <row r="32" spans="1:1">
      <c r="A32" s="167"/>
    </row>
    <row r="33" spans="1:1">
      <c r="A33" s="1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Contratos Obra e Interv</vt:lpstr>
      <vt:lpstr>Contratación Directa 2024</vt:lpstr>
      <vt:lpstr>Seguimiento Rendiciones</vt:lpstr>
      <vt:lpstr>Gráfico1</vt:lpstr>
      <vt:lpstr>'Contratos Obra e Interv'!Área_de_impresión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María Villada Uribe</dc:creator>
  <cp:lastModifiedBy>María Camila Guisao Zea</cp:lastModifiedBy>
  <cp:lastPrinted>2024-04-30T13:17:59Z</cp:lastPrinted>
  <dcterms:created xsi:type="dcterms:W3CDTF">2016-01-15T14:09:27Z</dcterms:created>
  <dcterms:modified xsi:type="dcterms:W3CDTF">2024-07-03T20:04:42Z</dcterms:modified>
</cp:coreProperties>
</file>